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lavicic\Desktop\FINANCIJSKI PLAN\Izvještaj o IZVRŠENJU financijskog plana proračuna\"/>
    </mc:Choice>
  </mc:AlternateContent>
  <xr:revisionPtr revIDLastSave="0" documentId="13_ncr:1_{2704EB58-1AD6-4D84-8FD8-59BD6D5CEA5C}" xr6:coauthVersionLast="47" xr6:coauthVersionMax="47" xr10:uidLastSave="{00000000-0000-0000-0000-000000000000}"/>
  <bookViews>
    <workbookView xWindow="-120" yWindow="-120" windowWidth="29040" windowHeight="15720" tabRatio="820" xr2:uid="{A0A89743-9C99-42A1-B839-AD5441074913}"/>
  </bookViews>
  <sheets>
    <sheet name="Sažetak" sheetId="1" r:id="rId1"/>
    <sheet name="Ekonomska klasifikacija" sheetId="2" r:id="rId2"/>
    <sheet name="Prihodi i rashodi prema IF" sheetId="3" r:id="rId3"/>
    <sheet name="Rashodi prema funkcijskoj klasi" sheetId="4" r:id="rId4"/>
    <sheet name="Račun financiranja" sheetId="10" r:id="rId5"/>
    <sheet name=" Programska klasifikacija" sheetId="9" r:id="rId6"/>
    <sheet name="Posebni izvještaji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3" l="1"/>
  <c r="F8" i="3"/>
  <c r="F12" i="3"/>
  <c r="G24" i="9"/>
  <c r="H27" i="9"/>
  <c r="H26" i="9"/>
  <c r="G25" i="9"/>
  <c r="F25" i="9"/>
  <c r="E25" i="9"/>
  <c r="F24" i="9"/>
  <c r="E24" i="9"/>
  <c r="H20" i="9"/>
  <c r="G19" i="9"/>
  <c r="F19" i="9"/>
  <c r="E19" i="9"/>
  <c r="H18" i="9"/>
  <c r="H17" i="9"/>
  <c r="G16" i="9"/>
  <c r="F16" i="9"/>
  <c r="E16" i="9"/>
  <c r="H15" i="9"/>
  <c r="H14" i="9"/>
  <c r="G13" i="9"/>
  <c r="F13" i="9"/>
  <c r="E13" i="9"/>
  <c r="H12" i="9"/>
  <c r="G11" i="9"/>
  <c r="F11" i="9"/>
  <c r="E11" i="9"/>
  <c r="H16" i="9" l="1"/>
  <c r="H19" i="9"/>
  <c r="H11" i="9"/>
  <c r="E10" i="9"/>
  <c r="F10" i="9"/>
  <c r="H24" i="9"/>
  <c r="G10" i="9"/>
  <c r="G9" i="9" s="1"/>
  <c r="H25" i="9"/>
  <c r="E9" i="9"/>
  <c r="H13" i="9"/>
  <c r="F9" i="9"/>
  <c r="H10" i="9" l="1"/>
  <c r="H9" i="9"/>
  <c r="H7" i="4" l="1"/>
  <c r="G7" i="4"/>
  <c r="F6" i="4"/>
  <c r="C6" i="4"/>
  <c r="H6" i="4"/>
  <c r="G6" i="4"/>
  <c r="H18" i="3"/>
  <c r="H19" i="3"/>
  <c r="H20" i="3"/>
  <c r="H21" i="3"/>
  <c r="H22" i="3"/>
  <c r="H23" i="3"/>
  <c r="H24" i="3"/>
  <c r="H25" i="3"/>
  <c r="H17" i="3"/>
  <c r="G18" i="3"/>
  <c r="G19" i="3"/>
  <c r="G20" i="3"/>
  <c r="G21" i="3"/>
  <c r="G22" i="3"/>
  <c r="G23" i="3"/>
  <c r="G24" i="3"/>
  <c r="G25" i="3"/>
  <c r="G17" i="3"/>
  <c r="C18" i="3"/>
  <c r="C23" i="3"/>
  <c r="C22" i="3" l="1"/>
  <c r="C17" i="3" s="1"/>
  <c r="F17" i="3"/>
  <c r="F22" i="3"/>
  <c r="F23" i="3"/>
  <c r="H6" i="3"/>
  <c r="H7" i="3"/>
  <c r="H8" i="3"/>
  <c r="H9" i="3"/>
  <c r="H10" i="3"/>
  <c r="H11" i="3"/>
  <c r="H12" i="3"/>
  <c r="H13" i="3"/>
  <c r="H5" i="3"/>
  <c r="G7" i="3"/>
  <c r="G8" i="3"/>
  <c r="G9" i="3"/>
  <c r="G10" i="3"/>
  <c r="G11" i="3"/>
  <c r="G12" i="3"/>
  <c r="G13" i="3"/>
  <c r="G6" i="3"/>
  <c r="G5" i="3"/>
  <c r="E17" i="3"/>
  <c r="D17" i="3"/>
  <c r="E5" i="3"/>
  <c r="D5" i="3"/>
  <c r="C5" i="3"/>
  <c r="L14" i="1"/>
  <c r="L16" i="1"/>
  <c r="K16" i="1"/>
  <c r="K17" i="1"/>
  <c r="K14" i="1"/>
  <c r="G17" i="1"/>
  <c r="G16" i="1"/>
  <c r="G14" i="1"/>
  <c r="J31" i="2"/>
  <c r="J30" i="2" s="1"/>
  <c r="L30" i="2" s="1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K70" i="2"/>
  <c r="K72" i="2"/>
  <c r="K73" i="2"/>
  <c r="K74" i="2"/>
  <c r="K75" i="2"/>
  <c r="K58" i="2"/>
  <c r="K59" i="2"/>
  <c r="K60" i="2"/>
  <c r="K61" i="2"/>
  <c r="K62" i="2"/>
  <c r="K63" i="2"/>
  <c r="K64" i="2"/>
  <c r="K65" i="2"/>
  <c r="K66" i="2"/>
  <c r="K67" i="2"/>
  <c r="K68" i="2"/>
  <c r="K69" i="2"/>
  <c r="K50" i="2"/>
  <c r="K51" i="2"/>
  <c r="K53" i="2"/>
  <c r="K54" i="2"/>
  <c r="K55" i="2"/>
  <c r="K56" i="2"/>
  <c r="K47" i="2"/>
  <c r="K48" i="2"/>
  <c r="K49" i="2"/>
  <c r="K44" i="2"/>
  <c r="K46" i="2"/>
  <c r="K41" i="2"/>
  <c r="K42" i="2"/>
  <c r="K43" i="2"/>
  <c r="K35" i="2"/>
  <c r="K36" i="2"/>
  <c r="K37" i="2"/>
  <c r="K38" i="2"/>
  <c r="K39" i="2"/>
  <c r="K32" i="2"/>
  <c r="K33" i="2"/>
  <c r="K34" i="2"/>
  <c r="G52" i="2"/>
  <c r="K52" i="2" s="1"/>
  <c r="G45" i="2"/>
  <c r="K45" i="2" s="1"/>
  <c r="L11" i="2"/>
  <c r="L12" i="2"/>
  <c r="L13" i="2"/>
  <c r="L14" i="2"/>
  <c r="L15" i="2"/>
  <c r="L16" i="2"/>
  <c r="L18" i="2"/>
  <c r="L19" i="2"/>
  <c r="L22" i="2"/>
  <c r="L23" i="2"/>
  <c r="L24" i="2"/>
  <c r="K11" i="2"/>
  <c r="K12" i="2"/>
  <c r="K13" i="2"/>
  <c r="K14" i="2"/>
  <c r="K15" i="2"/>
  <c r="K16" i="2"/>
  <c r="K18" i="2"/>
  <c r="K19" i="2"/>
  <c r="K22" i="2"/>
  <c r="K23" i="2"/>
  <c r="K24" i="2"/>
  <c r="J17" i="2"/>
  <c r="J10" i="2" s="1"/>
  <c r="J9" i="2" s="1"/>
  <c r="J11" i="1" s="1"/>
  <c r="L9" i="2" l="1"/>
  <c r="J14" i="1"/>
  <c r="L31" i="2"/>
  <c r="K9" i="2"/>
  <c r="L17" i="2"/>
  <c r="K17" i="2"/>
  <c r="J13" i="1"/>
  <c r="L11" i="1"/>
  <c r="K11" i="1"/>
  <c r="L10" i="2"/>
  <c r="K10" i="2"/>
  <c r="G40" i="2"/>
  <c r="G31" i="2" s="1"/>
  <c r="K40" i="2" l="1"/>
  <c r="K31" i="2"/>
  <c r="J17" i="1"/>
  <c r="J28" i="1" s="1"/>
  <c r="J16" i="1"/>
  <c r="K13" i="1"/>
  <c r="L13" i="1"/>
  <c r="G30" i="2" l="1"/>
  <c r="K30" i="2" s="1"/>
</calcChain>
</file>

<file path=xl/sharedStrings.xml><?xml version="1.0" encoding="utf-8"?>
<sst xmlns="http://schemas.openxmlformats.org/spreadsheetml/2006/main" count="305" uniqueCount="195">
  <si>
    <t>I. OPĆI DIO</t>
  </si>
  <si>
    <t xml:space="preserve"> RAČUN FINANCIRANJA </t>
  </si>
  <si>
    <t xml:space="preserve">IZVJEŠTAJ RAČUNA FINANCIRANJA PREMA EKONOMSKOJ KLASIFIKACIJI </t>
  </si>
  <si>
    <t>BROJČANA OZNAKA I NAZIV</t>
  </si>
  <si>
    <t xml:space="preserve">OSTVARENJE/ IZVRŠENJE_x000D_
1.-6.2025. </t>
  </si>
  <si>
    <t>IZVORNI PLAN ILI_x000D_
REBALANS 2026.*</t>
  </si>
  <si>
    <t xml:space="preserve">TEKUĆI PLAN 2026.* </t>
  </si>
  <si>
    <t xml:space="preserve">OSTVARENJE/IZVRŠENJE_x000D_
1.-6.2026. 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</si>
  <si>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</si>
  <si>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</si>
  <si>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</si>
  <si>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</si>
  <si>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</si>
  <si>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</si>
  <si>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</si>
  <si>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</si>
  <si>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</si>
  <si>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PRIHODI</t>
  </si>
  <si>
    <t>6</t>
  </si>
  <si>
    <t>PRIHODI POSLOVANJA</t>
  </si>
  <si>
    <t>63</t>
  </si>
  <si>
    <t>Potpore</t>
  </si>
  <si>
    <t>636</t>
  </si>
  <si>
    <t>Tekuće pomoći proračunskim korisnicima iz proračuna koji im nije nadležan</t>
  </si>
  <si>
    <t>6361</t>
  </si>
  <si>
    <t>65</t>
  </si>
  <si>
    <t>Prihodi od administrativnih pristojbi i po posebnim propisima</t>
  </si>
  <si>
    <t>652</t>
  </si>
  <si>
    <t>Prihodi po posebnim propisima</t>
  </si>
  <si>
    <t>6526</t>
  </si>
  <si>
    <t>Ostali nespomenuti prihodi</t>
  </si>
  <si>
    <t>66</t>
  </si>
  <si>
    <t>Ostali prihodi</t>
  </si>
  <si>
    <t>661</t>
  </si>
  <si>
    <t>Prihodi koje proračuni i proračunski korisnici ostvare obavljanjem poslova na tržištu (vlastiti prihodi)</t>
  </si>
  <si>
    <t>6615</t>
  </si>
  <si>
    <t>prihodi od pruženih usluga</t>
  </si>
  <si>
    <t>67</t>
  </si>
  <si>
    <t>Prihodi iz proračuna</t>
  </si>
  <si>
    <t>671</t>
  </si>
  <si>
    <t>Prihodi iz proračuna za financiranje redovne djelatnosti proračunskih korisnika</t>
  </si>
  <si>
    <t>6711</t>
  </si>
  <si>
    <t>Prihodi za financiranje rashoda poslovanja</t>
  </si>
  <si>
    <t>UKUPNO RASHODI</t>
  </si>
  <si>
    <t>RASHODI POSLOVANJA</t>
  </si>
  <si>
    <t>31</t>
  </si>
  <si>
    <t>Rashodi za zaposlene</t>
  </si>
  <si>
    <t>311</t>
  </si>
  <si>
    <t>Plaće</t>
  </si>
  <si>
    <t>3111</t>
  </si>
  <si>
    <t>Plaće za reovan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</si>
  <si>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</si>
  <si>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</si>
  <si>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</si>
  <si>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</si>
  <si>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</si>
  <si>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</si>
  <si>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</si>
  <si>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</si>
  <si>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</si>
  <si>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</si>
  <si>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</si>
  <si>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</si>
  <si>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</si>
  <si>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</si>
  <si>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</si>
  <si>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</si>
  <si>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</si>
  <si>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</si>
  <si>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</si>
  <si>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</si>
  <si>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</si>
  <si>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</si>
  <si>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</si>
  <si>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</si>
  <si>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</si>
  <si>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</si>
  <si>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</si>
  <si>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</si>
  <si>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</si>
  <si>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</si>
  <si>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</si>
  <si>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</si>
  <si>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 radna  i zaštitna 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</si>
  <si>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</si>
  <si>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</si>
  <si>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</si>
  <si>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</si>
  <si>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</si>
  <si>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</si>
  <si>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</si>
  <si>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</si>
  <si>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</si>
  <si>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</si>
  <si>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</si>
  <si>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</si>
  <si>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</si>
  <si>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</si>
  <si>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</si>
  <si>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</si>
  <si>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</si>
  <si>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</si>
  <si>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</si>
  <si>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</si>
  <si>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</si>
  <si>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</si>
  <si>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</si>
  <si>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</si>
  <si>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</si>
  <si>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</si>
  <si>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</si>
  <si>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</si>
  <si>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</si>
  <si>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</si>
  <si>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</si>
  <si>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</si>
  <si>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</si>
  <si>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</si>
  <si>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</si>
  <si>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</si>
  <si>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</si>
  <si>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</si>
  <si>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</si>
  <si>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</si>
  <si>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</si>
  <si>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</si>
  <si>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</si>
  <si>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</si>
  <si>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</si>
  <si>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</si>
  <si>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</si>
  <si>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IZVRŠENJE FINANCIJSKOG PLANA PRORAČUNSKOG KORISNIKA DRŽAVNOG PRORAČUNA_x000D_
ZA PRVO POLUGODIŠTE 2026. GODINE</t>
  </si>
  <si>
    <t>SAŽETAK  RAČUNA PRIHODA I RASHODA I RAČUNA FINANCIRANJA</t>
  </si>
  <si>
    <t>SAŽETAK RAČUNA PRIHODA I RASHODA</t>
  </si>
  <si>
    <t xml:space="preserve">OSTVARENJE/IZVRŠENJE_x000D_
1.-6.2025. 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</si>
  <si>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</si>
  <si>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</si>
  <si>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</si>
  <si>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</si>
  <si>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</si>
  <si>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</si>
  <si>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</si>
  <si>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</si>
  <si>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</si>
  <si>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</si>
  <si>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</si>
  <si>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</si>
  <si>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</si>
  <si>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</si>
  <si>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>VIŠAK/MANJAK + NETO FINANCIRANJE</t>
  </si>
  <si>
    <t>IZVJEŠTAJ O PRIHODIMA I RASHODIMA PREMA IZVORIMA FINANCIRANJA</t>
  </si>
  <si>
    <t>1 Opći prihodi i primici</t>
  </si>
  <si>
    <t xml:space="preserve">   11 Proračunski prihodi</t>
  </si>
  <si>
    <t>3 Vlastiti prihodi</t>
  </si>
  <si>
    <t xml:space="preserve">   31 vlastiti prihodi -najam posl. prostora</t>
  </si>
  <si>
    <t>4 Prihodi za posebne namjene</t>
  </si>
  <si>
    <t xml:space="preserve">   43 Ostali prihodi za posebne namjene</t>
  </si>
  <si>
    <t>5 Pomoći</t>
  </si>
  <si>
    <t xml:space="preserve">   52 Ostale pomoći</t>
  </si>
  <si>
    <t>IZVJEŠTAJ O RASHODIMA PREMA FUNKCIJSKOJ KLASIFIKACIJI</t>
  </si>
  <si>
    <t xml:space="preserve">   1070 Soc. pom.stan.koje nije obuhv.red.soc.pr</t>
  </si>
  <si>
    <t>Donacije</t>
  </si>
  <si>
    <t>Tekuće donacije</t>
  </si>
  <si>
    <t>6 Donacije</t>
  </si>
  <si>
    <t xml:space="preserve">   61 Tekuće donacije</t>
  </si>
  <si>
    <t>II. POSEBNI DIO</t>
  </si>
  <si>
    <t>IZVJEŠTAJ PO PROGRAMSKOJ KLASIFIKACIJI</t>
  </si>
  <si>
    <t>5=4/3*100</t>
  </si>
  <si>
    <t>SKRB ZA SOCIJALNO OSJETLJIVE SKUPINE</t>
  </si>
  <si>
    <t>A734193</t>
  </si>
  <si>
    <t>SKRB O OSOBAMA S MENTALNIM OŠTEĆENJEM</t>
  </si>
  <si>
    <t>Rashodi poslovanja</t>
  </si>
  <si>
    <t>Opći prihodi i primici</t>
  </si>
  <si>
    <t>Prihodi za posebne namjene</t>
  </si>
  <si>
    <t xml:space="preserve">Naknade građanima </t>
  </si>
  <si>
    <t>A791010</t>
  </si>
  <si>
    <t>Vlastiti prihodi</t>
  </si>
  <si>
    <t>Ostale pomoći</t>
  </si>
  <si>
    <t>IZVORNI PLAN ILI REBALANS 2026.*</t>
  </si>
  <si>
    <t>TEKUĆI PLAN 2026.*</t>
  </si>
  <si>
    <t xml:space="preserve"> IZVRŠENJE 
1.-06.2026. </t>
  </si>
  <si>
    <t xml:space="preserve"> RAČUN FINANCIRANJA</t>
  </si>
  <si>
    <t xml:space="preserve">OSTVARENJE/ IZVRŠENJE 
1.-6.2025. </t>
  </si>
  <si>
    <t>IZVORNI PLAN ILI REBALANS 2026.</t>
  </si>
  <si>
    <t xml:space="preserve">OSTVARENJE/ IZVRŠENJE 
1.-6.2026. 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</si>
  <si>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</si>
  <si>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</si>
  <si>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</si>
  <si>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</si>
  <si>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</si>
  <si>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</si>
  <si>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</si>
  <si>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</si>
  <si>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</si>
  <si>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Posebnih izvještaja Ustanova nema.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</si>
</sst>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.0_-;\-* #,##0.0_-;_-* &quot;-&quot;??_-;_-@_-"/>
    <numFmt numFmtId="167" formatCode="_-* #,##0.0\ _€_-;\-* #,##0.0\ _€_-;_-* &quot;-&quot;??\ _€_-;_-@_-"/>
  </numFmts>
  <fonts count="13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quotePrefix="1" applyFont="1" applyBorder="1"/>
    <xf numFmtId="4" fontId="2" fillId="0" borderId="1" xfId="0" applyNumberFormat="1" applyFont="1" applyBorder="1"/>
    <xf numFmtId="0" fontId="1" fillId="0" borderId="1" xfId="0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43" fontId="1" fillId="0" borderId="1" xfId="1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165" fontId="6" fillId="0" borderId="1" xfId="1" applyNumberFormat="1" applyFont="1" applyFill="1" applyBorder="1"/>
    <xf numFmtId="165" fontId="1" fillId="0" borderId="1" xfId="1" applyNumberFormat="1" applyFont="1" applyFill="1" applyBorder="1" applyAlignment="1">
      <alignment horizontal="center" vertical="center" wrapText="1"/>
    </xf>
    <xf numFmtId="166" fontId="1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165" fontId="0" fillId="0" borderId="0" xfId="0" applyNumberFormat="1"/>
    <xf numFmtId="43" fontId="0" fillId="0" borderId="0" xfId="1" applyFont="1"/>
    <xf numFmtId="167" fontId="0" fillId="0" borderId="0" xfId="0" applyNumberFormat="1"/>
    <xf numFmtId="0" fontId="7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left" vertical="center"/>
    </xf>
    <xf numFmtId="0" fontId="10" fillId="2" borderId="1" xfId="0" quotePrefix="1" applyFont="1" applyFill="1" applyBorder="1" applyAlignment="1">
      <alignment horizontal="left" vertical="center" wrapText="1"/>
    </xf>
    <xf numFmtId="0" fontId="11" fillId="2" borderId="1" xfId="0" quotePrefix="1" applyFont="1" applyFill="1" applyBorder="1" applyAlignment="1">
      <alignment horizontal="left" vertical="center"/>
    </xf>
    <xf numFmtId="0" fontId="11" fillId="2" borderId="1" xfId="0" quotePrefix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2" fillId="0" borderId="0" xfId="0" applyFont="1"/>
    <xf numFmtId="0" fontId="12" fillId="0" borderId="1" xfId="0" applyFont="1" applyBorder="1"/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2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quotePrefix="1" applyFont="1"/>
    <xf numFmtId="0" fontId="0" fillId="0" borderId="0" xfId="0"/>
    <xf numFmtId="0" fontId="1" fillId="0" borderId="2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quotePrefix="1" applyFont="1" applyBorder="1"/>
    <xf numFmtId="0" fontId="0" fillId="0" borderId="3" xfId="0" applyBorder="1"/>
    <xf numFmtId="0" fontId="0" fillId="0" borderId="4" xfId="0" applyBorder="1"/>
    <xf numFmtId="0" fontId="2" fillId="0" borderId="0" xfId="0" quotePrefix="1" applyFont="1"/>
    <xf numFmtId="0" fontId="2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A7DD-B4CB-4188-93D3-E65D17D3D1AC}">
  <sheetPr>
    <pageSetUpPr fitToPage="1"/>
  </sheetPr>
  <dimension ref="B1:T100"/>
  <sheetViews>
    <sheetView tabSelected="1" workbookViewId="0">
      <selection activeCell="P23" sqref="P23"/>
    </sheetView>
  </sheetViews>
  <sheetFormatPr defaultRowHeight="15" x14ac:dyDescent="0.25"/>
  <cols>
    <col min="7" max="7" width="11.85546875" bestFit="1" customWidth="1"/>
    <col min="8" max="8" width="11.7109375" bestFit="1" customWidth="1"/>
    <col min="9" max="9" width="20" bestFit="1" customWidth="1"/>
    <col min="10" max="10" width="10.140625" bestFit="1" customWidth="1"/>
    <col min="18" max="19" width="11.5703125" style="25" bestFit="1" customWidth="1"/>
    <col min="20" max="20" width="9.28515625" style="25" bestFit="1" customWidth="1"/>
  </cols>
  <sheetData>
    <row r="1" spans="2:12" x14ac:dyDescent="0.25">
      <c r="B1" s="54" t="s">
        <v>131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2:12" x14ac:dyDescent="0.25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.75" x14ac:dyDescent="0.25">
      <c r="B4" s="56" t="s">
        <v>0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5.75" x14ac:dyDescent="0.25">
      <c r="B6" s="56" t="s">
        <v>132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2:1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5">
      <c r="B8" s="58" t="s">
        <v>133</v>
      </c>
      <c r="C8" s="59"/>
      <c r="D8" s="59"/>
      <c r="E8" s="59"/>
      <c r="F8" s="59"/>
      <c r="G8" s="1"/>
      <c r="H8" s="1"/>
      <c r="I8" s="1"/>
      <c r="J8" s="1"/>
      <c r="K8" s="1"/>
      <c r="L8" s="1"/>
    </row>
    <row r="9" spans="2:12" ht="51" x14ac:dyDescent="0.25">
      <c r="B9" s="51" t="s">
        <v>3</v>
      </c>
      <c r="C9" s="52"/>
      <c r="D9" s="52"/>
      <c r="E9" s="52"/>
      <c r="F9" s="53"/>
      <c r="G9" s="43" t="s">
        <v>134</v>
      </c>
      <c r="H9" s="43" t="s">
        <v>5</v>
      </c>
      <c r="I9" s="44" t="s">
        <v>6</v>
      </c>
      <c r="J9" s="43" t="s">
        <v>7</v>
      </c>
      <c r="K9" s="44" t="s">
        <v>8</v>
      </c>
      <c r="L9" s="44" t="s">
        <v>9</v>
      </c>
    </row>
    <row r="10" spans="2:12" x14ac:dyDescent="0.25">
      <c r="B10" s="60" t="s">
        <v>10</v>
      </c>
      <c r="C10" s="61"/>
      <c r="D10" s="61"/>
      <c r="E10" s="61"/>
      <c r="F10" s="62"/>
      <c r="G10" s="44" t="s">
        <v>11</v>
      </c>
      <c r="H10" s="44" t="s">
        <v>12</v>
      </c>
      <c r="I10" s="44" t="s">
        <v>13</v>
      </c>
      <c r="J10" s="44" t="s">
        <v>14</v>
      </c>
      <c r="K10" s="44" t="s">
        <v>15</v>
      </c>
      <c r="L10" s="44" t="s">
        <v>16</v>
      </c>
    </row>
    <row r="11" spans="2:12" x14ac:dyDescent="0.25">
      <c r="B11" s="51" t="s">
        <v>135</v>
      </c>
      <c r="C11" s="52"/>
      <c r="D11" s="52"/>
      <c r="E11" s="52"/>
      <c r="F11" s="53"/>
      <c r="G11" s="45">
        <v>504088.55</v>
      </c>
      <c r="H11" s="45">
        <v>1078555</v>
      </c>
      <c r="I11" s="45">
        <v>1078555</v>
      </c>
      <c r="J11" s="45">
        <f>'Ekonomska klasifikacija'!J9</f>
        <v>493165.27</v>
      </c>
      <c r="K11" s="45">
        <f>J11/G11*100</f>
        <v>97.833063258429505</v>
      </c>
      <c r="L11" s="45">
        <f>J11/I11*100</f>
        <v>45.724628785736471</v>
      </c>
    </row>
    <row r="12" spans="2:12" x14ac:dyDescent="0.25">
      <c r="B12" s="51" t="s">
        <v>136</v>
      </c>
      <c r="C12" s="52"/>
      <c r="D12" s="52"/>
      <c r="E12" s="52"/>
      <c r="F12" s="53"/>
      <c r="G12" s="45">
        <v>0</v>
      </c>
      <c r="H12" s="45">
        <v>0</v>
      </c>
      <c r="I12" s="45">
        <v>0</v>
      </c>
      <c r="J12" s="45">
        <v>0</v>
      </c>
      <c r="K12" s="45"/>
      <c r="L12" s="45"/>
    </row>
    <row r="13" spans="2:12" x14ac:dyDescent="0.25">
      <c r="B13" s="51" t="s">
        <v>137</v>
      </c>
      <c r="C13" s="52"/>
      <c r="D13" s="52"/>
      <c r="E13" s="52"/>
      <c r="F13" s="53"/>
      <c r="G13" s="45">
        <v>504088.55</v>
      </c>
      <c r="H13" s="45">
        <v>1078555</v>
      </c>
      <c r="I13" s="45">
        <v>1078555</v>
      </c>
      <c r="J13" s="45">
        <f>J11</f>
        <v>493165.27</v>
      </c>
      <c r="K13" s="45">
        <f t="shared" ref="K13:K17" si="0">J13/G13*100</f>
        <v>97.833063258429505</v>
      </c>
      <c r="L13" s="45">
        <f t="shared" ref="L13:L16" si="1">J13/I13*100</f>
        <v>45.724628785736471</v>
      </c>
    </row>
    <row r="14" spans="2:12" x14ac:dyDescent="0.25">
      <c r="B14" s="63" t="s">
        <v>138</v>
      </c>
      <c r="C14" s="64"/>
      <c r="D14" s="64"/>
      <c r="E14" s="64"/>
      <c r="F14" s="65"/>
      <c r="G14" s="45">
        <f>'Ekonomska klasifikacija'!G30</f>
        <v>573448.92999999993</v>
      </c>
      <c r="H14" s="45">
        <v>1078555</v>
      </c>
      <c r="I14" s="45">
        <v>1078555</v>
      </c>
      <c r="J14" s="45">
        <f>'Ekonomska klasifikacija'!J30</f>
        <v>505820.67</v>
      </c>
      <c r="K14" s="45">
        <f t="shared" si="0"/>
        <v>88.206751035353761</v>
      </c>
      <c r="L14" s="45">
        <f t="shared" si="1"/>
        <v>46.897995002572884</v>
      </c>
    </row>
    <row r="15" spans="2:12" x14ac:dyDescent="0.25">
      <c r="B15" s="51" t="s">
        <v>139</v>
      </c>
      <c r="C15" s="52"/>
      <c r="D15" s="52"/>
      <c r="E15" s="52"/>
      <c r="F15" s="53"/>
      <c r="G15" s="45">
        <v>0</v>
      </c>
      <c r="H15" s="45">
        <v>0</v>
      </c>
      <c r="I15" s="45">
        <v>0</v>
      </c>
      <c r="J15" s="45">
        <v>0</v>
      </c>
      <c r="K15" s="45"/>
      <c r="L15" s="45"/>
    </row>
    <row r="16" spans="2:12" x14ac:dyDescent="0.25">
      <c r="B16" s="51" t="s">
        <v>140</v>
      </c>
      <c r="C16" s="52"/>
      <c r="D16" s="52"/>
      <c r="E16" s="52"/>
      <c r="F16" s="53"/>
      <c r="G16" s="46">
        <f>G14</f>
        <v>573448.92999999993</v>
      </c>
      <c r="H16" s="46">
        <v>1078555</v>
      </c>
      <c r="I16" s="46">
        <v>1078555</v>
      </c>
      <c r="J16" s="46">
        <f>J14</f>
        <v>505820.67</v>
      </c>
      <c r="K16" s="45">
        <f t="shared" si="0"/>
        <v>88.206751035353761</v>
      </c>
      <c r="L16" s="45">
        <f t="shared" si="1"/>
        <v>46.897995002572884</v>
      </c>
    </row>
    <row r="17" spans="2:12" x14ac:dyDescent="0.25">
      <c r="B17" s="51" t="s">
        <v>141</v>
      </c>
      <c r="C17" s="52"/>
      <c r="D17" s="52"/>
      <c r="E17" s="52"/>
      <c r="F17" s="53"/>
      <c r="G17" s="45">
        <f>G11-G14</f>
        <v>-69360.379999999946</v>
      </c>
      <c r="H17" s="45">
        <v>0</v>
      </c>
      <c r="I17" s="45">
        <v>0</v>
      </c>
      <c r="J17" s="45">
        <f>J11-J14</f>
        <v>-12655.399999999965</v>
      </c>
      <c r="K17" s="45">
        <f t="shared" si="0"/>
        <v>18.245863128200817</v>
      </c>
      <c r="L17" s="45"/>
    </row>
    <row r="18" spans="2:12" x14ac:dyDescent="0.2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2" x14ac:dyDescent="0.25">
      <c r="B19" s="58" t="s">
        <v>142</v>
      </c>
      <c r="C19" s="59"/>
      <c r="D19" s="59"/>
      <c r="E19" s="59"/>
      <c r="F19" s="59"/>
      <c r="G19" s="47"/>
      <c r="H19" s="47"/>
      <c r="I19" s="47"/>
      <c r="J19" s="47"/>
      <c r="K19" s="47"/>
      <c r="L19" s="47"/>
    </row>
    <row r="20" spans="2:12" ht="51" x14ac:dyDescent="0.25">
      <c r="B20" s="51" t="s">
        <v>3</v>
      </c>
      <c r="C20" s="52"/>
      <c r="D20" s="52"/>
      <c r="E20" s="52"/>
      <c r="F20" s="53"/>
      <c r="G20" s="43" t="s">
        <v>134</v>
      </c>
      <c r="H20" s="43" t="s">
        <v>5</v>
      </c>
      <c r="I20" s="44" t="s">
        <v>6</v>
      </c>
      <c r="J20" s="43" t="s">
        <v>7</v>
      </c>
      <c r="K20" s="44" t="s">
        <v>8</v>
      </c>
      <c r="L20" s="44" t="s">
        <v>9</v>
      </c>
    </row>
    <row r="21" spans="2:12" x14ac:dyDescent="0.25">
      <c r="B21" s="60" t="s">
        <v>10</v>
      </c>
      <c r="C21" s="61"/>
      <c r="D21" s="61"/>
      <c r="E21" s="61"/>
      <c r="F21" s="62"/>
      <c r="G21" s="44" t="s">
        <v>11</v>
      </c>
      <c r="H21" s="44" t="s">
        <v>12</v>
      </c>
      <c r="I21" s="44" t="s">
        <v>13</v>
      </c>
      <c r="J21" s="44" t="s">
        <v>14</v>
      </c>
      <c r="K21" s="44" t="s">
        <v>15</v>
      </c>
      <c r="L21" s="44" t="s">
        <v>16</v>
      </c>
    </row>
    <row r="22" spans="2:12" x14ac:dyDescent="0.25">
      <c r="B22" s="51" t="s">
        <v>143</v>
      </c>
      <c r="C22" s="52"/>
      <c r="D22" s="52"/>
      <c r="E22" s="52"/>
      <c r="F22" s="53"/>
      <c r="G22" s="48"/>
      <c r="H22" s="48"/>
      <c r="I22" s="48"/>
      <c r="J22" s="48"/>
      <c r="K22" s="48"/>
      <c r="L22" s="48"/>
    </row>
    <row r="23" spans="2:12" x14ac:dyDescent="0.25">
      <c r="B23" s="51" t="s">
        <v>144</v>
      </c>
      <c r="C23" s="52"/>
      <c r="D23" s="52"/>
      <c r="E23" s="52"/>
      <c r="F23" s="53"/>
      <c r="G23" s="48"/>
      <c r="H23" s="48"/>
      <c r="I23" s="48"/>
      <c r="J23" s="48"/>
      <c r="K23" s="48"/>
      <c r="L23" s="48"/>
    </row>
    <row r="24" spans="2:12" x14ac:dyDescent="0.25">
      <c r="B24" s="51" t="s">
        <v>145</v>
      </c>
      <c r="C24" s="52"/>
      <c r="D24" s="52"/>
      <c r="E24" s="52"/>
      <c r="F24" s="53"/>
      <c r="G24" s="48"/>
      <c r="H24" s="48"/>
      <c r="I24" s="48"/>
      <c r="J24" s="48"/>
      <c r="K24" s="48"/>
      <c r="L24" s="48"/>
    </row>
    <row r="25" spans="2:12" x14ac:dyDescent="0.25">
      <c r="B25" s="51" t="s">
        <v>146</v>
      </c>
      <c r="C25" s="52"/>
      <c r="D25" s="52"/>
      <c r="E25" s="52"/>
      <c r="F25" s="53"/>
      <c r="G25" s="49"/>
      <c r="H25" s="48"/>
      <c r="I25" s="48"/>
      <c r="J25" s="49">
        <v>13220.69</v>
      </c>
      <c r="K25" s="48"/>
      <c r="L25" s="48"/>
    </row>
    <row r="26" spans="2:12" x14ac:dyDescent="0.25">
      <c r="B26" s="51" t="s">
        <v>147</v>
      </c>
      <c r="C26" s="52"/>
      <c r="D26" s="52"/>
      <c r="E26" s="52"/>
      <c r="F26" s="53"/>
      <c r="G26" s="48"/>
      <c r="H26" s="48"/>
      <c r="I26" s="48"/>
      <c r="J26" s="48"/>
      <c r="K26" s="48"/>
      <c r="L26" s="48"/>
    </row>
    <row r="27" spans="2:12" x14ac:dyDescent="0.25">
      <c r="B27" s="51" t="s">
        <v>148</v>
      </c>
      <c r="C27" s="52"/>
      <c r="D27" s="52"/>
      <c r="E27" s="52"/>
      <c r="F27" s="53"/>
      <c r="G27" s="48"/>
      <c r="H27" s="48"/>
      <c r="I27" s="48"/>
      <c r="J27" s="48"/>
      <c r="K27" s="48"/>
      <c r="L27" s="48"/>
    </row>
    <row r="28" spans="2:12" x14ac:dyDescent="0.25">
      <c r="B28" s="51" t="s">
        <v>149</v>
      </c>
      <c r="C28" s="52"/>
      <c r="D28" s="52"/>
      <c r="E28" s="52"/>
      <c r="F28" s="53"/>
      <c r="G28" s="50"/>
      <c r="H28" s="48"/>
      <c r="I28" s="48"/>
      <c r="J28" s="45">
        <f>J17+J25</f>
        <v>565.29000000003543</v>
      </c>
      <c r="K28" s="48"/>
      <c r="L28" s="48"/>
    </row>
    <row r="29" spans="2:1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5">
      <c r="B30" s="66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2:12" x14ac:dyDescent="0.25">
      <c r="B31" s="66"/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2:12" x14ac:dyDescent="0.25">
      <c r="B32" s="66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2:12" x14ac:dyDescent="0.25">
      <c r="B33" s="66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2:12" x14ac:dyDescent="0.25">
      <c r="B34" s="66"/>
      <c r="C34" s="59"/>
      <c r="D34" s="59"/>
      <c r="E34" s="59"/>
      <c r="F34" s="59"/>
      <c r="G34" s="59"/>
      <c r="H34" s="59"/>
      <c r="I34" s="59"/>
      <c r="J34" s="59"/>
      <c r="K34" s="59"/>
      <c r="L34" s="59"/>
    </row>
    <row r="35" spans="2:12" x14ac:dyDescent="0.25">
      <c r="B35" s="66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6" spans="2:12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mergeCells count="29">
    <mergeCell ref="B31:L31"/>
    <mergeCell ref="B32:L32"/>
    <mergeCell ref="B33:L33"/>
    <mergeCell ref="B34:L34"/>
    <mergeCell ref="B35:L35"/>
    <mergeCell ref="B30:L30"/>
    <mergeCell ref="B17:F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16:F16"/>
    <mergeCell ref="B1:L2"/>
    <mergeCell ref="B4:L4"/>
    <mergeCell ref="B6:L6"/>
    <mergeCell ref="B8:F8"/>
    <mergeCell ref="B9:F9"/>
    <mergeCell ref="B10:F10"/>
    <mergeCell ref="B11:F11"/>
    <mergeCell ref="B12:F12"/>
    <mergeCell ref="B13:F13"/>
    <mergeCell ref="B14:F14"/>
    <mergeCell ref="B15:F15"/>
  </mergeCells>
  <pageMargins left="0.7" right="0.7" top="0.75" bottom="0.75" header="0.3" footer="0.3"/>
  <pageSetup paperSize="9" scale="64" orientation="landscape" r:id="rId1"/>
  <ignoredErrors>
    <ignoredError sqref="B10 G10:K10 B21:L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5FD2-1033-4775-92CE-BAB00A7F8F9A}">
  <sheetPr>
    <pageSetUpPr fitToPage="1"/>
  </sheetPr>
  <dimension ref="B1:L102"/>
  <sheetViews>
    <sheetView topLeftCell="A6" zoomScaleNormal="100" workbookViewId="0">
      <selection activeCell="L22" sqref="L22"/>
    </sheetView>
  </sheetViews>
  <sheetFormatPr defaultRowHeight="15" x14ac:dyDescent="0.25"/>
  <cols>
    <col min="2" max="2" width="5.140625" customWidth="1"/>
    <col min="3" max="3" width="5.28515625" customWidth="1"/>
    <col min="4" max="4" width="4.140625" customWidth="1"/>
    <col min="5" max="5" width="6.42578125" customWidth="1"/>
    <col min="6" max="6" width="61.5703125" customWidth="1"/>
    <col min="7" max="7" width="10.140625" bestFit="1" customWidth="1"/>
    <col min="8" max="8" width="11.7109375" bestFit="1" customWidth="1"/>
    <col min="9" max="9" width="20" bestFit="1" customWidth="1"/>
    <col min="10" max="10" width="10.140625" bestFit="1" customWidth="1"/>
  </cols>
  <sheetData>
    <row r="1" spans="2:12" ht="15.75" x14ac:dyDescent="0.25">
      <c r="B1" s="68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5.75" x14ac:dyDescent="0.25">
      <c r="B3" s="56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x14ac:dyDescent="0.25">
      <c r="B5" s="56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63.75" x14ac:dyDescent="0.25">
      <c r="B7" s="69" t="s">
        <v>3</v>
      </c>
      <c r="C7" s="52"/>
      <c r="D7" s="52"/>
      <c r="E7" s="52"/>
      <c r="F7" s="53"/>
      <c r="G7" s="2" t="s">
        <v>4</v>
      </c>
      <c r="H7" s="2" t="s">
        <v>5</v>
      </c>
      <c r="I7" s="3" t="s">
        <v>6</v>
      </c>
      <c r="J7" s="2" t="s">
        <v>7</v>
      </c>
      <c r="K7" s="3" t="s">
        <v>8</v>
      </c>
      <c r="L7" s="3" t="s">
        <v>9</v>
      </c>
    </row>
    <row r="8" spans="2:12" x14ac:dyDescent="0.25">
      <c r="B8" s="67" t="s">
        <v>10</v>
      </c>
      <c r="C8" s="61"/>
      <c r="D8" s="61"/>
      <c r="E8" s="61"/>
      <c r="F8" s="62"/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</row>
    <row r="9" spans="2:12" x14ac:dyDescent="0.25">
      <c r="B9" s="4"/>
      <c r="C9" s="4"/>
      <c r="D9" s="4"/>
      <c r="E9" s="4"/>
      <c r="F9" s="5" t="s">
        <v>17</v>
      </c>
      <c r="G9" s="6">
        <v>504088.55</v>
      </c>
      <c r="H9" s="6">
        <v>1078555</v>
      </c>
      <c r="I9" s="6">
        <v>1078555</v>
      </c>
      <c r="J9" s="6">
        <f>J10</f>
        <v>493165.27</v>
      </c>
      <c r="K9" s="6">
        <f>J9/G9*100</f>
        <v>97.833063258429505</v>
      </c>
      <c r="L9" s="6">
        <f>J9/I9*100</f>
        <v>45.724628785736471</v>
      </c>
    </row>
    <row r="10" spans="2:12" x14ac:dyDescent="0.25">
      <c r="B10" s="5" t="s">
        <v>18</v>
      </c>
      <c r="C10" s="4"/>
      <c r="D10" s="4"/>
      <c r="E10" s="4"/>
      <c r="F10" s="5" t="s">
        <v>19</v>
      </c>
      <c r="G10" s="6">
        <v>504088.55</v>
      </c>
      <c r="H10" s="6">
        <v>1078555</v>
      </c>
      <c r="I10" s="6">
        <v>1078555</v>
      </c>
      <c r="J10" s="6">
        <f>J11+J14+J17+J22</f>
        <v>493165.27</v>
      </c>
      <c r="K10" s="6">
        <f t="shared" ref="K10:K24" si="0">J10/G10*100</f>
        <v>97.833063258429505</v>
      </c>
      <c r="L10" s="6">
        <f t="shared" ref="L10:L24" si="1">J10/I10*100</f>
        <v>45.724628785736471</v>
      </c>
    </row>
    <row r="11" spans="2:12" x14ac:dyDescent="0.25">
      <c r="B11" s="7"/>
      <c r="C11" s="8" t="s">
        <v>20</v>
      </c>
      <c r="D11" s="7"/>
      <c r="E11" s="7"/>
      <c r="F11" s="8" t="s">
        <v>21</v>
      </c>
      <c r="G11" s="9">
        <v>1800</v>
      </c>
      <c r="H11" s="9">
        <v>3600</v>
      </c>
      <c r="I11" s="9">
        <v>3600</v>
      </c>
      <c r="J11" s="9">
        <v>1800</v>
      </c>
      <c r="K11" s="9">
        <f t="shared" si="0"/>
        <v>100</v>
      </c>
      <c r="L11" s="9">
        <f t="shared" si="1"/>
        <v>50</v>
      </c>
    </row>
    <row r="12" spans="2:12" x14ac:dyDescent="0.25">
      <c r="B12" s="7"/>
      <c r="C12" s="7"/>
      <c r="D12" s="8" t="s">
        <v>22</v>
      </c>
      <c r="E12" s="7"/>
      <c r="F12" s="8" t="s">
        <v>23</v>
      </c>
      <c r="G12" s="9">
        <v>1800</v>
      </c>
      <c r="H12" s="9">
        <v>3600</v>
      </c>
      <c r="I12" s="9">
        <v>3600</v>
      </c>
      <c r="J12" s="9">
        <v>1800</v>
      </c>
      <c r="K12" s="9">
        <f t="shared" si="0"/>
        <v>100</v>
      </c>
      <c r="L12" s="9">
        <f t="shared" si="1"/>
        <v>50</v>
      </c>
    </row>
    <row r="13" spans="2:12" x14ac:dyDescent="0.25">
      <c r="B13" s="7"/>
      <c r="C13" s="7"/>
      <c r="D13" s="7"/>
      <c r="E13" s="8" t="s">
        <v>24</v>
      </c>
      <c r="F13" s="8" t="s">
        <v>23</v>
      </c>
      <c r="G13" s="9">
        <v>1800</v>
      </c>
      <c r="H13" s="9">
        <v>3600</v>
      </c>
      <c r="I13" s="9">
        <v>3600</v>
      </c>
      <c r="J13" s="9">
        <v>1800</v>
      </c>
      <c r="K13" s="9">
        <f t="shared" si="0"/>
        <v>100</v>
      </c>
      <c r="L13" s="9">
        <f t="shared" si="1"/>
        <v>50</v>
      </c>
    </row>
    <row r="14" spans="2:12" x14ac:dyDescent="0.25">
      <c r="B14" s="7"/>
      <c r="C14" s="8" t="s">
        <v>25</v>
      </c>
      <c r="D14" s="7"/>
      <c r="E14" s="7"/>
      <c r="F14" s="8" t="s">
        <v>26</v>
      </c>
      <c r="G14" s="9">
        <v>51550.42</v>
      </c>
      <c r="H14" s="9">
        <v>107667</v>
      </c>
      <c r="I14" s="9">
        <v>107667</v>
      </c>
      <c r="J14" s="9">
        <v>48527.86</v>
      </c>
      <c r="K14" s="9">
        <f t="shared" si="0"/>
        <v>94.136691805808752</v>
      </c>
      <c r="L14" s="9">
        <f t="shared" si="1"/>
        <v>45.072176247132361</v>
      </c>
    </row>
    <row r="15" spans="2:12" x14ac:dyDescent="0.25">
      <c r="B15" s="7"/>
      <c r="C15" s="7"/>
      <c r="D15" s="8" t="s">
        <v>27</v>
      </c>
      <c r="E15" s="7"/>
      <c r="F15" s="8" t="s">
        <v>28</v>
      </c>
      <c r="G15" s="9">
        <v>51550.42</v>
      </c>
      <c r="H15" s="9">
        <v>107667</v>
      </c>
      <c r="I15" s="9">
        <v>107667</v>
      </c>
      <c r="J15" s="9">
        <v>48527.86</v>
      </c>
      <c r="K15" s="9">
        <f t="shared" si="0"/>
        <v>94.136691805808752</v>
      </c>
      <c r="L15" s="9">
        <f t="shared" si="1"/>
        <v>45.072176247132361</v>
      </c>
    </row>
    <row r="16" spans="2:12" x14ac:dyDescent="0.25">
      <c r="B16" s="7"/>
      <c r="C16" s="7"/>
      <c r="D16" s="7"/>
      <c r="E16" s="8" t="s">
        <v>29</v>
      </c>
      <c r="F16" s="8" t="s">
        <v>30</v>
      </c>
      <c r="G16" s="9">
        <v>51550.42</v>
      </c>
      <c r="H16" s="9">
        <v>107667</v>
      </c>
      <c r="I16" s="9">
        <v>107667</v>
      </c>
      <c r="J16" s="9">
        <v>48527.86</v>
      </c>
      <c r="K16" s="9">
        <f t="shared" si="0"/>
        <v>94.136691805808752</v>
      </c>
      <c r="L16" s="9">
        <f t="shared" si="1"/>
        <v>45.072176247132361</v>
      </c>
    </row>
    <row r="17" spans="2:12" x14ac:dyDescent="0.25">
      <c r="B17" s="7"/>
      <c r="C17" s="8" t="s">
        <v>31</v>
      </c>
      <c r="D17" s="7"/>
      <c r="E17" s="7"/>
      <c r="F17" s="8" t="s">
        <v>32</v>
      </c>
      <c r="G17" s="9">
        <v>776.4</v>
      </c>
      <c r="H17" s="9">
        <v>1863</v>
      </c>
      <c r="I17" s="9">
        <v>1863</v>
      </c>
      <c r="J17" s="9">
        <f>J18+J20</f>
        <v>1218.4100000000001</v>
      </c>
      <c r="K17" s="9">
        <f t="shared" si="0"/>
        <v>156.93070582174138</v>
      </c>
      <c r="L17" s="9">
        <f t="shared" si="1"/>
        <v>65.400429414922172</v>
      </c>
    </row>
    <row r="18" spans="2:12" x14ac:dyDescent="0.25">
      <c r="B18" s="7"/>
      <c r="C18" s="7"/>
      <c r="D18" s="8" t="s">
        <v>33</v>
      </c>
      <c r="E18" s="7"/>
      <c r="F18" s="8" t="s">
        <v>34</v>
      </c>
      <c r="G18" s="9">
        <v>776.4</v>
      </c>
      <c r="H18" s="9">
        <v>1863</v>
      </c>
      <c r="I18" s="9">
        <v>1863</v>
      </c>
      <c r="J18" s="9">
        <v>1086.96</v>
      </c>
      <c r="K18" s="9">
        <f t="shared" si="0"/>
        <v>140</v>
      </c>
      <c r="L18" s="9">
        <f t="shared" si="1"/>
        <v>58.344605475040254</v>
      </c>
    </row>
    <row r="19" spans="2:12" x14ac:dyDescent="0.25">
      <c r="B19" s="7"/>
      <c r="C19" s="7"/>
      <c r="D19" s="7"/>
      <c r="E19" s="8" t="s">
        <v>35</v>
      </c>
      <c r="F19" s="8" t="s">
        <v>36</v>
      </c>
      <c r="G19" s="9">
        <v>776.4</v>
      </c>
      <c r="H19" s="9">
        <v>1863</v>
      </c>
      <c r="I19" s="9">
        <v>1863</v>
      </c>
      <c r="J19" s="9">
        <v>1086.96</v>
      </c>
      <c r="K19" s="9">
        <f t="shared" si="0"/>
        <v>140</v>
      </c>
      <c r="L19" s="9">
        <f t="shared" si="1"/>
        <v>58.344605475040254</v>
      </c>
    </row>
    <row r="20" spans="2:12" x14ac:dyDescent="0.25">
      <c r="B20" s="7"/>
      <c r="C20" s="7"/>
      <c r="D20" s="10">
        <v>663</v>
      </c>
      <c r="E20" s="8"/>
      <c r="F20" s="8" t="s">
        <v>161</v>
      </c>
      <c r="G20" s="9">
        <v>0</v>
      </c>
      <c r="H20" s="9">
        <v>0</v>
      </c>
      <c r="I20" s="9">
        <v>0</v>
      </c>
      <c r="J20" s="9">
        <v>131.44999999999999</v>
      </c>
      <c r="K20" s="9"/>
      <c r="L20" s="9"/>
    </row>
    <row r="21" spans="2:12" x14ac:dyDescent="0.25">
      <c r="B21" s="7"/>
      <c r="C21" s="7"/>
      <c r="D21" s="7"/>
      <c r="E21" s="11">
        <v>6631</v>
      </c>
      <c r="F21" s="8" t="s">
        <v>162</v>
      </c>
      <c r="G21" s="9">
        <v>0</v>
      </c>
      <c r="H21" s="9">
        <v>0</v>
      </c>
      <c r="I21" s="9">
        <v>0</v>
      </c>
      <c r="J21" s="9">
        <v>131.44999999999999</v>
      </c>
      <c r="K21" s="9"/>
      <c r="L21" s="9"/>
    </row>
    <row r="22" spans="2:12" x14ac:dyDescent="0.25">
      <c r="B22" s="7"/>
      <c r="C22" s="8" t="s">
        <v>37</v>
      </c>
      <c r="D22" s="7"/>
      <c r="E22" s="7"/>
      <c r="F22" s="8" t="s">
        <v>38</v>
      </c>
      <c r="G22" s="9">
        <v>449961.73</v>
      </c>
      <c r="H22" s="9">
        <v>965425</v>
      </c>
      <c r="I22" s="9">
        <v>965425</v>
      </c>
      <c r="J22" s="9">
        <v>441619</v>
      </c>
      <c r="K22" s="9">
        <f t="shared" si="0"/>
        <v>98.145902319292802</v>
      </c>
      <c r="L22" s="9">
        <f t="shared" si="1"/>
        <v>45.743480850402676</v>
      </c>
    </row>
    <row r="23" spans="2:12" x14ac:dyDescent="0.25">
      <c r="B23" s="7"/>
      <c r="C23" s="7"/>
      <c r="D23" s="8" t="s">
        <v>39</v>
      </c>
      <c r="E23" s="7"/>
      <c r="F23" s="8" t="s">
        <v>40</v>
      </c>
      <c r="G23" s="9">
        <v>449961.73</v>
      </c>
      <c r="H23" s="9">
        <v>965425</v>
      </c>
      <c r="I23" s="9">
        <v>965425</v>
      </c>
      <c r="J23" s="9">
        <v>441619</v>
      </c>
      <c r="K23" s="9">
        <f t="shared" si="0"/>
        <v>98.145902319292802</v>
      </c>
      <c r="L23" s="9">
        <f t="shared" si="1"/>
        <v>45.743480850402676</v>
      </c>
    </row>
    <row r="24" spans="2:12" x14ac:dyDescent="0.25">
      <c r="B24" s="7"/>
      <c r="C24" s="7"/>
      <c r="D24" s="7"/>
      <c r="E24" s="8" t="s">
        <v>41</v>
      </c>
      <c r="F24" s="8" t="s">
        <v>42</v>
      </c>
      <c r="G24" s="9">
        <v>449961.73</v>
      </c>
      <c r="H24" s="9">
        <v>965425</v>
      </c>
      <c r="I24" s="9">
        <v>965425</v>
      </c>
      <c r="J24" s="9">
        <v>441619</v>
      </c>
      <c r="K24" s="9">
        <f t="shared" si="0"/>
        <v>98.145902319292802</v>
      </c>
      <c r="L24" s="9">
        <f t="shared" si="1"/>
        <v>45.743480850402676</v>
      </c>
    </row>
    <row r="25" spans="2:12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ht="63.75" x14ac:dyDescent="0.25">
      <c r="B28" s="69" t="s">
        <v>3</v>
      </c>
      <c r="C28" s="52"/>
      <c r="D28" s="52"/>
      <c r="E28" s="52"/>
      <c r="F28" s="53"/>
      <c r="G28" s="2" t="s">
        <v>4</v>
      </c>
      <c r="H28" s="2" t="s">
        <v>5</v>
      </c>
      <c r="I28" s="3" t="s">
        <v>6</v>
      </c>
      <c r="J28" s="2" t="s">
        <v>7</v>
      </c>
      <c r="K28" s="3" t="s">
        <v>8</v>
      </c>
      <c r="L28" s="3" t="s">
        <v>9</v>
      </c>
    </row>
    <row r="29" spans="2:12" x14ac:dyDescent="0.25">
      <c r="B29" s="67" t="s">
        <v>10</v>
      </c>
      <c r="C29" s="61"/>
      <c r="D29" s="61"/>
      <c r="E29" s="61"/>
      <c r="F29" s="62"/>
      <c r="G29" s="3" t="s">
        <v>11</v>
      </c>
      <c r="H29" s="3" t="s">
        <v>12</v>
      </c>
      <c r="I29" s="3" t="s">
        <v>13</v>
      </c>
      <c r="J29" s="3" t="s">
        <v>14</v>
      </c>
      <c r="K29" s="3" t="s">
        <v>15</v>
      </c>
      <c r="L29" s="3" t="s">
        <v>16</v>
      </c>
    </row>
    <row r="30" spans="2:12" x14ac:dyDescent="0.25">
      <c r="B30" s="4"/>
      <c r="C30" s="4"/>
      <c r="D30" s="4"/>
      <c r="E30" s="4"/>
      <c r="F30" s="5" t="s">
        <v>43</v>
      </c>
      <c r="G30" s="6">
        <f>G31</f>
        <v>573448.92999999993</v>
      </c>
      <c r="H30" s="6">
        <v>1078555</v>
      </c>
      <c r="I30" s="6">
        <v>1078555</v>
      </c>
      <c r="J30" s="6">
        <f>J31</f>
        <v>505820.67</v>
      </c>
      <c r="K30" s="6">
        <f>J30/G30*100</f>
        <v>88.206751035353761</v>
      </c>
      <c r="L30" s="6">
        <f>J30/I30*100</f>
        <v>46.897995002572884</v>
      </c>
    </row>
    <row r="31" spans="2:12" x14ac:dyDescent="0.25">
      <c r="B31" s="5" t="s">
        <v>12</v>
      </c>
      <c r="C31" s="4"/>
      <c r="D31" s="4"/>
      <c r="E31" s="4"/>
      <c r="F31" s="5" t="s">
        <v>44</v>
      </c>
      <c r="G31" s="6">
        <f>G32+G40+G67+G72</f>
        <v>573448.92999999993</v>
      </c>
      <c r="H31" s="6">
        <v>1078555</v>
      </c>
      <c r="I31" s="6">
        <v>1078555</v>
      </c>
      <c r="J31" s="6">
        <f>J32+J40+J67+J72</f>
        <v>505820.67</v>
      </c>
      <c r="K31" s="6">
        <f t="shared" ref="K31:K75" si="2">J31/G31*100</f>
        <v>88.206751035353761</v>
      </c>
      <c r="L31" s="6">
        <f t="shared" ref="L31:L75" si="3">J31/I31*100</f>
        <v>46.897995002572884</v>
      </c>
    </row>
    <row r="32" spans="2:12" x14ac:dyDescent="0.25">
      <c r="B32" s="7"/>
      <c r="C32" s="8" t="s">
        <v>45</v>
      </c>
      <c r="D32" s="7"/>
      <c r="E32" s="7"/>
      <c r="F32" s="8" t="s">
        <v>46</v>
      </c>
      <c r="G32" s="9">
        <v>419952.04</v>
      </c>
      <c r="H32" s="9">
        <v>626860</v>
      </c>
      <c r="I32" s="9">
        <v>626860</v>
      </c>
      <c r="J32" s="9">
        <v>363833.41</v>
      </c>
      <c r="K32" s="9">
        <f t="shared" si="2"/>
        <v>86.636895489303967</v>
      </c>
      <c r="L32" s="9">
        <f t="shared" si="3"/>
        <v>58.040616724627505</v>
      </c>
    </row>
    <row r="33" spans="2:12" x14ac:dyDescent="0.25">
      <c r="B33" s="7"/>
      <c r="C33" s="7"/>
      <c r="D33" s="8" t="s">
        <v>47</v>
      </c>
      <c r="E33" s="7"/>
      <c r="F33" s="8" t="s">
        <v>48</v>
      </c>
      <c r="G33" s="9">
        <v>347116.03</v>
      </c>
      <c r="H33" s="9">
        <v>511516</v>
      </c>
      <c r="I33" s="9">
        <v>511516</v>
      </c>
      <c r="J33" s="9">
        <v>298033.8</v>
      </c>
      <c r="K33" s="9">
        <f t="shared" si="2"/>
        <v>85.85999327083799</v>
      </c>
      <c r="L33" s="9">
        <f t="shared" si="3"/>
        <v>58.26480501098694</v>
      </c>
    </row>
    <row r="34" spans="2:12" x14ac:dyDescent="0.25">
      <c r="B34" s="7"/>
      <c r="C34" s="7"/>
      <c r="D34" s="7"/>
      <c r="E34" s="8" t="s">
        <v>49</v>
      </c>
      <c r="F34" s="8" t="s">
        <v>50</v>
      </c>
      <c r="G34" s="9">
        <v>304938.40000000002</v>
      </c>
      <c r="H34" s="9">
        <v>403732</v>
      </c>
      <c r="I34" s="9">
        <v>403732</v>
      </c>
      <c r="J34" s="9">
        <v>261449.44</v>
      </c>
      <c r="K34" s="9">
        <f t="shared" si="2"/>
        <v>85.738444223489068</v>
      </c>
      <c r="L34" s="9">
        <f t="shared" si="3"/>
        <v>64.758166308343164</v>
      </c>
    </row>
    <row r="35" spans="2:12" x14ac:dyDescent="0.25">
      <c r="B35" s="7"/>
      <c r="C35" s="7"/>
      <c r="D35" s="7"/>
      <c r="E35" s="8" t="s">
        <v>51</v>
      </c>
      <c r="F35" s="8" t="s">
        <v>52</v>
      </c>
      <c r="G35" s="9">
        <v>42177.63</v>
      </c>
      <c r="H35" s="9">
        <v>107784</v>
      </c>
      <c r="I35" s="9">
        <v>107784</v>
      </c>
      <c r="J35" s="9">
        <v>36584.36</v>
      </c>
      <c r="K35" s="9">
        <f>J35/G35*100</f>
        <v>86.738775981485929</v>
      </c>
      <c r="L35" s="9">
        <f t="shared" si="3"/>
        <v>33.942291991390192</v>
      </c>
    </row>
    <row r="36" spans="2:12" x14ac:dyDescent="0.25">
      <c r="B36" s="7"/>
      <c r="C36" s="7"/>
      <c r="D36" s="8" t="s">
        <v>53</v>
      </c>
      <c r="E36" s="7"/>
      <c r="F36" s="8" t="s">
        <v>54</v>
      </c>
      <c r="G36" s="9">
        <v>15561.92</v>
      </c>
      <c r="H36" s="9">
        <v>30986</v>
      </c>
      <c r="I36" s="9">
        <v>30986</v>
      </c>
      <c r="J36" s="9">
        <v>16624.03</v>
      </c>
      <c r="K36" s="9">
        <f t="shared" si="2"/>
        <v>106.825057576443</v>
      </c>
      <c r="L36" s="9">
        <f t="shared" si="3"/>
        <v>53.65013231782094</v>
      </c>
    </row>
    <row r="37" spans="2:12" x14ac:dyDescent="0.25">
      <c r="B37" s="7"/>
      <c r="C37" s="7"/>
      <c r="D37" s="7"/>
      <c r="E37" s="8" t="s">
        <v>55</v>
      </c>
      <c r="F37" s="8" t="s">
        <v>54</v>
      </c>
      <c r="G37" s="9">
        <v>15561.92</v>
      </c>
      <c r="H37" s="9">
        <v>30986</v>
      </c>
      <c r="I37" s="9">
        <v>30986</v>
      </c>
      <c r="J37" s="9">
        <v>16624.03</v>
      </c>
      <c r="K37" s="9">
        <f t="shared" si="2"/>
        <v>106.825057576443</v>
      </c>
      <c r="L37" s="9">
        <f t="shared" si="3"/>
        <v>53.65013231782094</v>
      </c>
    </row>
    <row r="38" spans="2:12" x14ac:dyDescent="0.25">
      <c r="B38" s="7"/>
      <c r="C38" s="7"/>
      <c r="D38" s="8" t="s">
        <v>56</v>
      </c>
      <c r="E38" s="7"/>
      <c r="F38" s="8" t="s">
        <v>57</v>
      </c>
      <c r="G38" s="9">
        <v>57274.09</v>
      </c>
      <c r="H38" s="9">
        <v>84358</v>
      </c>
      <c r="I38" s="9">
        <v>84358</v>
      </c>
      <c r="J38" s="9">
        <v>49175.58</v>
      </c>
      <c r="K38" s="9">
        <f t="shared" si="2"/>
        <v>85.860080884742132</v>
      </c>
      <c r="L38" s="9">
        <f t="shared" si="3"/>
        <v>58.293914033049617</v>
      </c>
    </row>
    <row r="39" spans="2:12" x14ac:dyDescent="0.25">
      <c r="B39" s="7"/>
      <c r="C39" s="7"/>
      <c r="D39" s="7"/>
      <c r="E39" s="8" t="s">
        <v>58</v>
      </c>
      <c r="F39" s="8" t="s">
        <v>59</v>
      </c>
      <c r="G39" s="9">
        <v>57274.09</v>
      </c>
      <c r="H39" s="9">
        <v>84358</v>
      </c>
      <c r="I39" s="9">
        <v>84358</v>
      </c>
      <c r="J39" s="9">
        <v>49175.58</v>
      </c>
      <c r="K39" s="9">
        <f t="shared" si="2"/>
        <v>85.860080884742132</v>
      </c>
      <c r="L39" s="9">
        <f t="shared" si="3"/>
        <v>58.293914033049617</v>
      </c>
    </row>
    <row r="40" spans="2:12" x14ac:dyDescent="0.25">
      <c r="B40" s="7"/>
      <c r="C40" s="8" t="s">
        <v>60</v>
      </c>
      <c r="D40" s="7"/>
      <c r="E40" s="7"/>
      <c r="F40" s="8" t="s">
        <v>61</v>
      </c>
      <c r="G40" s="9">
        <f>G41+G45+G52+G62</f>
        <v>147846.00999999998</v>
      </c>
      <c r="H40" s="9">
        <v>437776</v>
      </c>
      <c r="I40" s="9">
        <v>437776</v>
      </c>
      <c r="J40" s="9">
        <v>137290.07</v>
      </c>
      <c r="K40" s="9">
        <f>J40/G40*100</f>
        <v>92.860179317656275</v>
      </c>
      <c r="L40" s="9">
        <f t="shared" si="3"/>
        <v>31.360803241840578</v>
      </c>
    </row>
    <row r="41" spans="2:12" x14ac:dyDescent="0.25">
      <c r="B41" s="7"/>
      <c r="C41" s="7"/>
      <c r="D41" s="8" t="s">
        <v>62</v>
      </c>
      <c r="E41" s="7"/>
      <c r="F41" s="8" t="s">
        <v>63</v>
      </c>
      <c r="G41" s="9">
        <v>7358.61</v>
      </c>
      <c r="H41" s="9">
        <v>19227</v>
      </c>
      <c r="I41" s="9">
        <v>19227</v>
      </c>
      <c r="J41" s="9">
        <v>9210.5300000000007</v>
      </c>
      <c r="K41" s="9">
        <f t="shared" si="2"/>
        <v>125.1667094736642</v>
      </c>
      <c r="L41" s="9">
        <f t="shared" si="3"/>
        <v>47.904145212461643</v>
      </c>
    </row>
    <row r="42" spans="2:12" x14ac:dyDescent="0.25">
      <c r="B42" s="7"/>
      <c r="C42" s="7"/>
      <c r="D42" s="7"/>
      <c r="E42" s="8" t="s">
        <v>64</v>
      </c>
      <c r="F42" s="8" t="s">
        <v>65</v>
      </c>
      <c r="G42" s="9">
        <v>963.8</v>
      </c>
      <c r="H42" s="9">
        <v>4491</v>
      </c>
      <c r="I42" s="9">
        <v>4491</v>
      </c>
      <c r="J42" s="9">
        <v>1604.6</v>
      </c>
      <c r="K42" s="9">
        <f t="shared" si="2"/>
        <v>166.48682299232206</v>
      </c>
      <c r="L42" s="9">
        <f t="shared" si="3"/>
        <v>35.729236250278333</v>
      </c>
    </row>
    <row r="43" spans="2:12" x14ac:dyDescent="0.25">
      <c r="B43" s="7"/>
      <c r="C43" s="7"/>
      <c r="D43" s="7"/>
      <c r="E43" s="8" t="s">
        <v>66</v>
      </c>
      <c r="F43" s="8" t="s">
        <v>67</v>
      </c>
      <c r="G43" s="9">
        <v>5849.81</v>
      </c>
      <c r="H43" s="9">
        <v>13272</v>
      </c>
      <c r="I43" s="9">
        <v>13272</v>
      </c>
      <c r="J43" s="9">
        <v>7170.93</v>
      </c>
      <c r="K43" s="9">
        <f t="shared" si="2"/>
        <v>122.58398136007835</v>
      </c>
      <c r="L43" s="9">
        <f t="shared" si="3"/>
        <v>54.030515370705245</v>
      </c>
    </row>
    <row r="44" spans="2:12" x14ac:dyDescent="0.25">
      <c r="B44" s="7"/>
      <c r="C44" s="7"/>
      <c r="D44" s="7"/>
      <c r="E44" s="8" t="s">
        <v>68</v>
      </c>
      <c r="F44" s="8" t="s">
        <v>69</v>
      </c>
      <c r="G44" s="9">
        <v>545</v>
      </c>
      <c r="H44" s="9">
        <v>1464</v>
      </c>
      <c r="I44" s="9">
        <v>1464</v>
      </c>
      <c r="J44" s="9">
        <v>435</v>
      </c>
      <c r="K44" s="9">
        <f>J44/G44*100</f>
        <v>79.816513761467888</v>
      </c>
      <c r="L44" s="9">
        <f t="shared" si="3"/>
        <v>29.713114754098363</v>
      </c>
    </row>
    <row r="45" spans="2:12" x14ac:dyDescent="0.25">
      <c r="B45" s="7"/>
      <c r="C45" s="7"/>
      <c r="D45" s="8" t="s">
        <v>70</v>
      </c>
      <c r="E45" s="7"/>
      <c r="F45" s="8" t="s">
        <v>71</v>
      </c>
      <c r="G45" s="9">
        <f>G46+G47+G48+G49+G50+G51</f>
        <v>101417.23</v>
      </c>
      <c r="H45" s="9">
        <v>218247</v>
      </c>
      <c r="I45" s="9">
        <v>218247</v>
      </c>
      <c r="J45" s="9">
        <v>95988.76</v>
      </c>
      <c r="K45" s="9">
        <f t="shared" si="2"/>
        <v>94.647388811546122</v>
      </c>
      <c r="L45" s="9">
        <f t="shared" si="3"/>
        <v>43.981708797829974</v>
      </c>
    </row>
    <row r="46" spans="2:12" x14ac:dyDescent="0.25">
      <c r="B46" s="7"/>
      <c r="C46" s="7"/>
      <c r="D46" s="7"/>
      <c r="E46" s="8" t="s">
        <v>72</v>
      </c>
      <c r="F46" s="8" t="s">
        <v>73</v>
      </c>
      <c r="G46" s="9">
        <v>11128.31</v>
      </c>
      <c r="H46" s="9">
        <v>22695</v>
      </c>
      <c r="I46" s="9">
        <v>22695</v>
      </c>
      <c r="J46" s="9">
        <v>9506.92</v>
      </c>
      <c r="K46" s="9">
        <f t="shared" si="2"/>
        <v>85.43004283669309</v>
      </c>
      <c r="L46" s="9">
        <f t="shared" si="3"/>
        <v>41.889931703018284</v>
      </c>
    </row>
    <row r="47" spans="2:12" x14ac:dyDescent="0.25">
      <c r="B47" s="7"/>
      <c r="C47" s="7"/>
      <c r="D47" s="7"/>
      <c r="E47" s="8" t="s">
        <v>74</v>
      </c>
      <c r="F47" s="8" t="s">
        <v>75</v>
      </c>
      <c r="G47" s="9">
        <v>50856.41</v>
      </c>
      <c r="H47" s="9">
        <v>91276</v>
      </c>
      <c r="I47" s="9">
        <v>91276</v>
      </c>
      <c r="J47" s="9">
        <v>42904.44</v>
      </c>
      <c r="K47" s="9">
        <f>J47/G47*100</f>
        <v>84.363878614318239</v>
      </c>
      <c r="L47" s="9">
        <f t="shared" si="3"/>
        <v>47.005171129322058</v>
      </c>
    </row>
    <row r="48" spans="2:12" x14ac:dyDescent="0.25">
      <c r="B48" s="7"/>
      <c r="C48" s="7"/>
      <c r="D48" s="7"/>
      <c r="E48" s="8" t="s">
        <v>76</v>
      </c>
      <c r="F48" s="8" t="s">
        <v>77</v>
      </c>
      <c r="G48" s="9">
        <v>37197.47</v>
      </c>
      <c r="H48" s="9">
        <v>95295</v>
      </c>
      <c r="I48" s="9">
        <v>95295</v>
      </c>
      <c r="J48" s="9">
        <v>41361.67</v>
      </c>
      <c r="K48" s="9">
        <f t="shared" si="2"/>
        <v>111.19484739150269</v>
      </c>
      <c r="L48" s="9">
        <f t="shared" si="3"/>
        <v>43.403819717718662</v>
      </c>
    </row>
    <row r="49" spans="2:12" x14ac:dyDescent="0.25">
      <c r="B49" s="7"/>
      <c r="C49" s="7"/>
      <c r="D49" s="7"/>
      <c r="E49" s="8" t="s">
        <v>78</v>
      </c>
      <c r="F49" s="8" t="s">
        <v>79</v>
      </c>
      <c r="G49" s="9">
        <v>127.01</v>
      </c>
      <c r="H49" s="9">
        <v>2327</v>
      </c>
      <c r="I49" s="9">
        <v>2327</v>
      </c>
      <c r="J49" s="9">
        <v>0</v>
      </c>
      <c r="K49" s="9">
        <f t="shared" si="2"/>
        <v>0</v>
      </c>
      <c r="L49" s="9">
        <f t="shared" si="3"/>
        <v>0</v>
      </c>
    </row>
    <row r="50" spans="2:12" x14ac:dyDescent="0.25">
      <c r="B50" s="7"/>
      <c r="C50" s="7"/>
      <c r="D50" s="7"/>
      <c r="E50" s="8" t="s">
        <v>80</v>
      </c>
      <c r="F50" s="8" t="s">
        <v>81</v>
      </c>
      <c r="G50" s="9">
        <v>1827.03</v>
      </c>
      <c r="H50" s="9">
        <v>3154</v>
      </c>
      <c r="I50" s="9">
        <v>3154</v>
      </c>
      <c r="J50" s="9">
        <v>2215.73</v>
      </c>
      <c r="K50" s="9">
        <f>J50/G50*100</f>
        <v>121.27496538097348</v>
      </c>
      <c r="L50" s="9">
        <f t="shared" si="3"/>
        <v>70.251426759670267</v>
      </c>
    </row>
    <row r="51" spans="2:12" x14ac:dyDescent="0.25">
      <c r="B51" s="7"/>
      <c r="C51" s="7"/>
      <c r="D51" s="7"/>
      <c r="E51" s="8" t="s">
        <v>82</v>
      </c>
      <c r="F51" s="8" t="s">
        <v>83</v>
      </c>
      <c r="G51" s="9">
        <v>281</v>
      </c>
      <c r="H51" s="9">
        <v>3500</v>
      </c>
      <c r="I51" s="9">
        <v>3500</v>
      </c>
      <c r="J51" s="9">
        <v>0</v>
      </c>
      <c r="K51" s="9">
        <f t="shared" si="2"/>
        <v>0</v>
      </c>
      <c r="L51" s="9">
        <f t="shared" si="3"/>
        <v>0</v>
      </c>
    </row>
    <row r="52" spans="2:12" x14ac:dyDescent="0.25">
      <c r="B52" s="7"/>
      <c r="C52" s="7"/>
      <c r="D52" s="8" t="s">
        <v>84</v>
      </c>
      <c r="E52" s="7"/>
      <c r="F52" s="8" t="s">
        <v>85</v>
      </c>
      <c r="G52" s="9">
        <f>G53+G54+G55+G56+G57+G58+G59+G60+G61</f>
        <v>35953.96</v>
      </c>
      <c r="H52" s="9">
        <v>192230</v>
      </c>
      <c r="I52" s="9">
        <v>192230</v>
      </c>
      <c r="J52" s="9">
        <v>28133.439999999999</v>
      </c>
      <c r="K52" s="9">
        <f t="shared" si="2"/>
        <v>78.248515601619403</v>
      </c>
      <c r="L52" s="9">
        <f t="shared" si="3"/>
        <v>14.635301461790561</v>
      </c>
    </row>
    <row r="53" spans="2:12" x14ac:dyDescent="0.25">
      <c r="B53" s="7"/>
      <c r="C53" s="7"/>
      <c r="D53" s="7"/>
      <c r="E53" s="8" t="s">
        <v>86</v>
      </c>
      <c r="F53" s="8" t="s">
        <v>87</v>
      </c>
      <c r="G53" s="9">
        <v>940.67</v>
      </c>
      <c r="H53" s="9">
        <v>4700</v>
      </c>
      <c r="I53" s="9">
        <v>4700</v>
      </c>
      <c r="J53" s="9">
        <v>811.71</v>
      </c>
      <c r="K53" s="9">
        <f t="shared" si="2"/>
        <v>86.290622641308872</v>
      </c>
      <c r="L53" s="9">
        <f t="shared" si="3"/>
        <v>17.270425531914892</v>
      </c>
    </row>
    <row r="54" spans="2:12" x14ac:dyDescent="0.25">
      <c r="B54" s="7"/>
      <c r="C54" s="7"/>
      <c r="D54" s="7"/>
      <c r="E54" s="8" t="s">
        <v>88</v>
      </c>
      <c r="F54" s="8" t="s">
        <v>89</v>
      </c>
      <c r="G54" s="9">
        <v>5010.76</v>
      </c>
      <c r="H54" s="9">
        <v>18666</v>
      </c>
      <c r="I54" s="9">
        <v>18666</v>
      </c>
      <c r="J54" s="9">
        <v>5199.2299999999996</v>
      </c>
      <c r="K54" s="9">
        <f t="shared" si="2"/>
        <v>103.76130567019773</v>
      </c>
      <c r="L54" s="9">
        <f t="shared" si="3"/>
        <v>27.854012643308689</v>
      </c>
    </row>
    <row r="55" spans="2:12" x14ac:dyDescent="0.25">
      <c r="B55" s="7"/>
      <c r="C55" s="7"/>
      <c r="D55" s="7"/>
      <c r="E55" s="8" t="s">
        <v>90</v>
      </c>
      <c r="F55" s="8" t="s">
        <v>91</v>
      </c>
      <c r="G55" s="9">
        <v>320</v>
      </c>
      <c r="H55" s="9">
        <v>525</v>
      </c>
      <c r="I55" s="9">
        <v>525</v>
      </c>
      <c r="J55" s="9">
        <v>141</v>
      </c>
      <c r="K55" s="9">
        <f>J55/G55*100</f>
        <v>44.0625</v>
      </c>
      <c r="L55" s="9">
        <f t="shared" si="3"/>
        <v>26.857142857142858</v>
      </c>
    </row>
    <row r="56" spans="2:12" x14ac:dyDescent="0.25">
      <c r="B56" s="7"/>
      <c r="C56" s="7"/>
      <c r="D56" s="7"/>
      <c r="E56" s="8" t="s">
        <v>92</v>
      </c>
      <c r="F56" s="8" t="s">
        <v>93</v>
      </c>
      <c r="G56" s="9">
        <v>14797.75</v>
      </c>
      <c r="H56" s="9">
        <v>93954</v>
      </c>
      <c r="I56" s="9">
        <v>93954</v>
      </c>
      <c r="J56" s="9">
        <v>12493.01</v>
      </c>
      <c r="K56" s="9">
        <f t="shared" si="2"/>
        <v>84.425064621310668</v>
      </c>
      <c r="L56" s="9">
        <f t="shared" si="3"/>
        <v>13.296943184962853</v>
      </c>
    </row>
    <row r="57" spans="2:12" x14ac:dyDescent="0.25">
      <c r="B57" s="7"/>
      <c r="C57" s="7"/>
      <c r="D57" s="7"/>
      <c r="E57" s="8" t="s">
        <v>94</v>
      </c>
      <c r="F57" s="8" t="s">
        <v>95</v>
      </c>
      <c r="G57" s="9">
        <v>0</v>
      </c>
      <c r="H57" s="9">
        <v>54000</v>
      </c>
      <c r="I57" s="9">
        <v>54000</v>
      </c>
      <c r="J57" s="9">
        <v>0</v>
      </c>
      <c r="K57" s="9"/>
      <c r="L57" s="9">
        <f t="shared" si="3"/>
        <v>0</v>
      </c>
    </row>
    <row r="58" spans="2:12" x14ac:dyDescent="0.25">
      <c r="B58" s="7"/>
      <c r="C58" s="7"/>
      <c r="D58" s="7"/>
      <c r="E58" s="8" t="s">
        <v>96</v>
      </c>
      <c r="F58" s="8" t="s">
        <v>97</v>
      </c>
      <c r="G58" s="9">
        <v>1201.23</v>
      </c>
      <c r="H58" s="9">
        <v>9170</v>
      </c>
      <c r="I58" s="9">
        <v>9170</v>
      </c>
      <c r="J58" s="9">
        <v>1391.77</v>
      </c>
      <c r="K58" s="9">
        <f t="shared" si="2"/>
        <v>115.8620747067589</v>
      </c>
      <c r="L58" s="9">
        <f t="shared" si="3"/>
        <v>15.17742639040349</v>
      </c>
    </row>
    <row r="59" spans="2:12" x14ac:dyDescent="0.25">
      <c r="B59" s="7"/>
      <c r="C59" s="7"/>
      <c r="D59" s="7"/>
      <c r="E59" s="8" t="s">
        <v>98</v>
      </c>
      <c r="F59" s="8" t="s">
        <v>99</v>
      </c>
      <c r="G59" s="9">
        <v>7750</v>
      </c>
      <c r="H59" s="9">
        <v>1726</v>
      </c>
      <c r="I59" s="9">
        <v>1726</v>
      </c>
      <c r="J59" s="9">
        <v>3000</v>
      </c>
      <c r="K59" s="9">
        <f t="shared" si="2"/>
        <v>38.70967741935484</v>
      </c>
      <c r="L59" s="9">
        <f t="shared" si="3"/>
        <v>173.81228273464657</v>
      </c>
    </row>
    <row r="60" spans="2:12" x14ac:dyDescent="0.25">
      <c r="B60" s="7"/>
      <c r="C60" s="7"/>
      <c r="D60" s="7"/>
      <c r="E60" s="8" t="s">
        <v>100</v>
      </c>
      <c r="F60" s="8" t="s">
        <v>101</v>
      </c>
      <c r="G60" s="9">
        <v>480</v>
      </c>
      <c r="H60" s="9">
        <v>1725</v>
      </c>
      <c r="I60" s="9">
        <v>1725</v>
      </c>
      <c r="J60" s="9">
        <v>1123.25</v>
      </c>
      <c r="K60" s="9">
        <f t="shared" si="2"/>
        <v>234.01041666666669</v>
      </c>
      <c r="L60" s="9">
        <f t="shared" si="3"/>
        <v>65.115942028985501</v>
      </c>
    </row>
    <row r="61" spans="2:12" x14ac:dyDescent="0.25">
      <c r="B61" s="7"/>
      <c r="C61" s="7"/>
      <c r="D61" s="7"/>
      <c r="E61" s="8" t="s">
        <v>102</v>
      </c>
      <c r="F61" s="8" t="s">
        <v>103</v>
      </c>
      <c r="G61" s="9">
        <v>5453.55</v>
      </c>
      <c r="H61" s="9">
        <v>7764</v>
      </c>
      <c r="I61" s="9">
        <v>7764</v>
      </c>
      <c r="J61" s="9">
        <v>3973.47</v>
      </c>
      <c r="K61" s="9">
        <f t="shared" si="2"/>
        <v>72.860246995076594</v>
      </c>
      <c r="L61" s="9">
        <f t="shared" si="3"/>
        <v>51.178129829984542</v>
      </c>
    </row>
    <row r="62" spans="2:12" x14ac:dyDescent="0.25">
      <c r="B62" s="7"/>
      <c r="C62" s="7"/>
      <c r="D62" s="8" t="s">
        <v>104</v>
      </c>
      <c r="E62" s="7"/>
      <c r="F62" s="8" t="s">
        <v>105</v>
      </c>
      <c r="G62" s="9">
        <v>3116.21</v>
      </c>
      <c r="H62" s="9">
        <v>8072</v>
      </c>
      <c r="I62" s="9">
        <v>8072</v>
      </c>
      <c r="J62" s="9">
        <v>3957.34</v>
      </c>
      <c r="K62" s="9">
        <f>J62/G62*100</f>
        <v>126.99208333199626</v>
      </c>
      <c r="L62" s="9">
        <f t="shared" si="3"/>
        <v>49.025520317145691</v>
      </c>
    </row>
    <row r="63" spans="2:12" x14ac:dyDescent="0.25">
      <c r="B63" s="7"/>
      <c r="C63" s="7"/>
      <c r="D63" s="7"/>
      <c r="E63" s="8" t="s">
        <v>106</v>
      </c>
      <c r="F63" s="8" t="s">
        <v>107</v>
      </c>
      <c r="G63" s="9">
        <v>794.33</v>
      </c>
      <c r="H63" s="9">
        <v>2000</v>
      </c>
      <c r="I63" s="9">
        <v>2000</v>
      </c>
      <c r="J63" s="9">
        <v>538.20000000000005</v>
      </c>
      <c r="K63" s="9">
        <f t="shared" si="2"/>
        <v>67.755215086928615</v>
      </c>
      <c r="L63" s="9">
        <f t="shared" si="3"/>
        <v>26.91</v>
      </c>
    </row>
    <row r="64" spans="2:12" x14ac:dyDescent="0.25">
      <c r="B64" s="7"/>
      <c r="C64" s="7"/>
      <c r="D64" s="7"/>
      <c r="E64" s="8" t="s">
        <v>108</v>
      </c>
      <c r="F64" s="8" t="s">
        <v>109</v>
      </c>
      <c r="G64" s="9">
        <v>72.22</v>
      </c>
      <c r="H64" s="9">
        <v>730</v>
      </c>
      <c r="I64" s="9">
        <v>730</v>
      </c>
      <c r="J64" s="9">
        <v>0</v>
      </c>
      <c r="K64" s="9">
        <f t="shared" si="2"/>
        <v>0</v>
      </c>
      <c r="L64" s="9">
        <f t="shared" si="3"/>
        <v>0</v>
      </c>
    </row>
    <row r="65" spans="2:12" x14ac:dyDescent="0.25">
      <c r="B65" s="7"/>
      <c r="C65" s="7"/>
      <c r="D65" s="7"/>
      <c r="E65" s="8" t="s">
        <v>110</v>
      </c>
      <c r="F65" s="8" t="s">
        <v>111</v>
      </c>
      <c r="G65" s="9">
        <v>1201.72</v>
      </c>
      <c r="H65" s="9">
        <v>1493</v>
      </c>
      <c r="I65" s="9">
        <v>1493</v>
      </c>
      <c r="J65" s="9">
        <v>1113.72</v>
      </c>
      <c r="K65" s="9">
        <f t="shared" si="2"/>
        <v>92.677162733415443</v>
      </c>
      <c r="L65" s="9">
        <f t="shared" si="3"/>
        <v>74.596115204286676</v>
      </c>
    </row>
    <row r="66" spans="2:12" x14ac:dyDescent="0.25">
      <c r="B66" s="7"/>
      <c r="C66" s="7"/>
      <c r="D66" s="7"/>
      <c r="E66" s="8" t="s">
        <v>112</v>
      </c>
      <c r="F66" s="8" t="s">
        <v>105</v>
      </c>
      <c r="G66" s="9">
        <v>1047.94</v>
      </c>
      <c r="H66" s="9">
        <v>3849</v>
      </c>
      <c r="I66" s="9">
        <v>3849</v>
      </c>
      <c r="J66" s="9">
        <v>2305.42</v>
      </c>
      <c r="K66" s="9">
        <f t="shared" si="2"/>
        <v>219.99541958509076</v>
      </c>
      <c r="L66" s="9">
        <f t="shared" si="3"/>
        <v>59.896596518576253</v>
      </c>
    </row>
    <row r="67" spans="2:12" x14ac:dyDescent="0.25">
      <c r="B67" s="7"/>
      <c r="C67" s="8" t="s">
        <v>113</v>
      </c>
      <c r="D67" s="7"/>
      <c r="E67" s="7"/>
      <c r="F67" s="8" t="s">
        <v>114</v>
      </c>
      <c r="G67" s="9">
        <v>522.70000000000005</v>
      </c>
      <c r="H67" s="9">
        <v>1592</v>
      </c>
      <c r="I67" s="9">
        <v>1592</v>
      </c>
      <c r="J67" s="9">
        <v>513.70000000000005</v>
      </c>
      <c r="K67" s="9">
        <f>J67/G67*100</f>
        <v>98.278171035010516</v>
      </c>
      <c r="L67" s="9">
        <f t="shared" si="3"/>
        <v>32.267587939698494</v>
      </c>
    </row>
    <row r="68" spans="2:12" x14ac:dyDescent="0.25">
      <c r="B68" s="7"/>
      <c r="C68" s="7"/>
      <c r="D68" s="8" t="s">
        <v>115</v>
      </c>
      <c r="E68" s="7"/>
      <c r="F68" s="8" t="s">
        <v>116</v>
      </c>
      <c r="G68" s="9">
        <v>522.70000000000005</v>
      </c>
      <c r="H68" s="9">
        <v>1592</v>
      </c>
      <c r="I68" s="9">
        <v>1592</v>
      </c>
      <c r="J68" s="9">
        <v>513.70000000000005</v>
      </c>
      <c r="K68" s="9">
        <f t="shared" si="2"/>
        <v>98.278171035010516</v>
      </c>
      <c r="L68" s="9">
        <f t="shared" si="3"/>
        <v>32.267587939698494</v>
      </c>
    </row>
    <row r="69" spans="2:12" x14ac:dyDescent="0.25">
      <c r="B69" s="7"/>
      <c r="C69" s="7"/>
      <c r="D69" s="7"/>
      <c r="E69" s="8" t="s">
        <v>117</v>
      </c>
      <c r="F69" s="8" t="s">
        <v>118</v>
      </c>
      <c r="G69" s="9">
        <v>507.76</v>
      </c>
      <c r="H69" s="9">
        <v>1460</v>
      </c>
      <c r="I69" s="9">
        <v>1460</v>
      </c>
      <c r="J69" s="9">
        <v>513.70000000000005</v>
      </c>
      <c r="K69" s="9">
        <f t="shared" si="2"/>
        <v>101.16984402079723</v>
      </c>
      <c r="L69" s="9">
        <f t="shared" si="3"/>
        <v>35.184931506849324</v>
      </c>
    </row>
    <row r="70" spans="2:12" x14ac:dyDescent="0.25">
      <c r="B70" s="7"/>
      <c r="C70" s="7"/>
      <c r="D70" s="7"/>
      <c r="E70" s="8" t="s">
        <v>119</v>
      </c>
      <c r="F70" s="8" t="s">
        <v>120</v>
      </c>
      <c r="G70" s="9">
        <v>14.94</v>
      </c>
      <c r="H70" s="9">
        <v>66</v>
      </c>
      <c r="I70" s="9">
        <v>66</v>
      </c>
      <c r="J70" s="9">
        <v>0</v>
      </c>
      <c r="K70" s="9">
        <f>J70/G70*100</f>
        <v>0</v>
      </c>
      <c r="L70" s="9">
        <f t="shared" si="3"/>
        <v>0</v>
      </c>
    </row>
    <row r="71" spans="2:12" x14ac:dyDescent="0.25">
      <c r="B71" s="7"/>
      <c r="C71" s="7"/>
      <c r="D71" s="7"/>
      <c r="E71" s="8" t="s">
        <v>121</v>
      </c>
      <c r="F71" s="8" t="s">
        <v>122</v>
      </c>
      <c r="G71" s="9">
        <v>0</v>
      </c>
      <c r="H71" s="9">
        <v>66</v>
      </c>
      <c r="I71" s="9">
        <v>66</v>
      </c>
      <c r="J71" s="9">
        <v>0</v>
      </c>
      <c r="K71" s="9"/>
      <c r="L71" s="9">
        <f t="shared" si="3"/>
        <v>0</v>
      </c>
    </row>
    <row r="72" spans="2:12" x14ac:dyDescent="0.25">
      <c r="B72" s="7"/>
      <c r="C72" s="8" t="s">
        <v>123</v>
      </c>
      <c r="D72" s="7"/>
      <c r="E72" s="7"/>
      <c r="F72" s="8" t="s">
        <v>124</v>
      </c>
      <c r="G72" s="9">
        <v>5128.18</v>
      </c>
      <c r="H72" s="9">
        <v>12327</v>
      </c>
      <c r="I72" s="9">
        <v>12327</v>
      </c>
      <c r="J72" s="9">
        <v>4183.49</v>
      </c>
      <c r="K72" s="9">
        <f>J72/G72*100</f>
        <v>81.578454734428192</v>
      </c>
      <c r="L72" s="9">
        <f t="shared" si="3"/>
        <v>33.937616613936882</v>
      </c>
    </row>
    <row r="73" spans="2:12" x14ac:dyDescent="0.25">
      <c r="B73" s="7"/>
      <c r="C73" s="7"/>
      <c r="D73" s="8" t="s">
        <v>125</v>
      </c>
      <c r="E73" s="7"/>
      <c r="F73" s="8" t="s">
        <v>126</v>
      </c>
      <c r="G73" s="9">
        <v>5128.18</v>
      </c>
      <c r="H73" s="9">
        <v>12327</v>
      </c>
      <c r="I73" s="9">
        <v>12327</v>
      </c>
      <c r="J73" s="9">
        <v>4183.49</v>
      </c>
      <c r="K73" s="9">
        <f t="shared" si="2"/>
        <v>81.578454734428192</v>
      </c>
      <c r="L73" s="9">
        <f t="shared" si="3"/>
        <v>33.937616613936882</v>
      </c>
    </row>
    <row r="74" spans="2:12" x14ac:dyDescent="0.25">
      <c r="B74" s="7"/>
      <c r="C74" s="7"/>
      <c r="D74" s="7"/>
      <c r="E74" s="8" t="s">
        <v>127</v>
      </c>
      <c r="F74" s="8" t="s">
        <v>128</v>
      </c>
      <c r="G74" s="9">
        <v>5100</v>
      </c>
      <c r="H74" s="9">
        <v>11000</v>
      </c>
      <c r="I74" s="9">
        <v>11000</v>
      </c>
      <c r="J74" s="9">
        <v>4037.5</v>
      </c>
      <c r="K74" s="9">
        <f t="shared" si="2"/>
        <v>79.166666666666657</v>
      </c>
      <c r="L74" s="9">
        <f t="shared" si="3"/>
        <v>36.704545454545453</v>
      </c>
    </row>
    <row r="75" spans="2:12" x14ac:dyDescent="0.25">
      <c r="B75" s="7"/>
      <c r="C75" s="7"/>
      <c r="D75" s="7"/>
      <c r="E75" s="8" t="s">
        <v>129</v>
      </c>
      <c r="F75" s="8" t="s">
        <v>130</v>
      </c>
      <c r="G75" s="9">
        <v>28.18</v>
      </c>
      <c r="H75" s="9">
        <v>1327</v>
      </c>
      <c r="I75" s="9">
        <v>1327</v>
      </c>
      <c r="J75" s="9">
        <v>145.99</v>
      </c>
      <c r="K75" s="9">
        <f t="shared" si="2"/>
        <v>518.0624556422996</v>
      </c>
      <c r="L75" s="9">
        <f t="shared" si="3"/>
        <v>11.001507159005277</v>
      </c>
    </row>
    <row r="76" spans="2:12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</sheetData>
  <mergeCells count="7">
    <mergeCell ref="B29:F29"/>
    <mergeCell ref="B1:L1"/>
    <mergeCell ref="B3:L3"/>
    <mergeCell ref="B5:L5"/>
    <mergeCell ref="B7:F7"/>
    <mergeCell ref="B8:F8"/>
    <mergeCell ref="B28:F28"/>
  </mergeCells>
  <pageMargins left="0.7" right="0.7" top="0.75" bottom="0.75" header="0.3" footer="0.3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8317-F58F-4A4E-A9C9-A20762FBC07C}">
  <dimension ref="B1:O102"/>
  <sheetViews>
    <sheetView workbookViewId="0">
      <selection activeCell="O6" sqref="O6:P20"/>
    </sheetView>
  </sheetViews>
  <sheetFormatPr defaultRowHeight="15" x14ac:dyDescent="0.25"/>
  <cols>
    <col min="2" max="2" width="35.28515625" bestFit="1" customWidth="1"/>
    <col min="3" max="4" width="11.7109375" bestFit="1" customWidth="1"/>
    <col min="5" max="5" width="20" bestFit="1" customWidth="1"/>
    <col min="6" max="6" width="11.7109375" bestFit="1" customWidth="1"/>
    <col min="15" max="15" width="10.5703125" bestFit="1" customWidth="1"/>
  </cols>
  <sheetData>
    <row r="1" spans="2:15" ht="15.75" x14ac:dyDescent="0.25">
      <c r="B1" s="68" t="s">
        <v>150</v>
      </c>
      <c r="C1" s="55"/>
      <c r="D1" s="55"/>
      <c r="E1" s="55"/>
      <c r="F1" s="55"/>
      <c r="G1" s="55"/>
      <c r="H1" s="55"/>
    </row>
    <row r="2" spans="2:15" x14ac:dyDescent="0.25">
      <c r="B2" s="1"/>
      <c r="C2" s="1"/>
      <c r="D2" s="1"/>
      <c r="E2" s="1"/>
      <c r="F2" s="1"/>
      <c r="G2" s="1"/>
      <c r="H2" s="1"/>
    </row>
    <row r="3" spans="2:15" ht="63.75" x14ac:dyDescent="0.25">
      <c r="B3" s="3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3" t="s">
        <v>8</v>
      </c>
      <c r="H3" s="3" t="s">
        <v>9</v>
      </c>
    </row>
    <row r="4" spans="2:15" x14ac:dyDescent="0.25"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2:15" x14ac:dyDescent="0.25">
      <c r="B5" s="5" t="s">
        <v>17</v>
      </c>
      <c r="C5" s="6">
        <f>C6+C8+C10+C12</f>
        <v>504088.55</v>
      </c>
      <c r="D5" s="6">
        <f>D6+D8+D10+D12</f>
        <v>1078555</v>
      </c>
      <c r="E5" s="6">
        <f>E6+E8+E10+E12</f>
        <v>1078555</v>
      </c>
      <c r="F5" s="6">
        <f>F6+F8+F10+F14+F12</f>
        <v>493165.27</v>
      </c>
      <c r="G5" s="6">
        <f>F5/C5*100</f>
        <v>97.833063258429505</v>
      </c>
      <c r="H5" s="6">
        <f>F5/E5*100</f>
        <v>45.724628785736471</v>
      </c>
    </row>
    <row r="6" spans="2:15" x14ac:dyDescent="0.25">
      <c r="B6" s="5" t="s">
        <v>151</v>
      </c>
      <c r="C6" s="6">
        <v>449961.73</v>
      </c>
      <c r="D6" s="6">
        <v>965425</v>
      </c>
      <c r="E6" s="6">
        <v>965425</v>
      </c>
      <c r="F6" s="6">
        <v>441619</v>
      </c>
      <c r="G6" s="6">
        <f>F6/C6*100</f>
        <v>98.145902319292802</v>
      </c>
      <c r="H6" s="6">
        <f t="shared" ref="H6:H13" si="0">F6/E6*100</f>
        <v>45.743480850402676</v>
      </c>
    </row>
    <row r="7" spans="2:15" x14ac:dyDescent="0.25">
      <c r="B7" s="8" t="s">
        <v>152</v>
      </c>
      <c r="C7" s="9">
        <v>449961.73</v>
      </c>
      <c r="D7" s="9">
        <v>965425</v>
      </c>
      <c r="E7" s="9">
        <v>965425</v>
      </c>
      <c r="F7" s="9">
        <v>441619</v>
      </c>
      <c r="G7" s="9">
        <f t="shared" ref="G7:G13" si="1">F7/C7*100</f>
        <v>98.145902319292802</v>
      </c>
      <c r="H7" s="9">
        <f t="shared" si="0"/>
        <v>45.743480850402676</v>
      </c>
    </row>
    <row r="8" spans="2:15" x14ac:dyDescent="0.25">
      <c r="B8" s="5" t="s">
        <v>153</v>
      </c>
      <c r="C8" s="6">
        <v>776.4</v>
      </c>
      <c r="D8" s="6">
        <v>1863</v>
      </c>
      <c r="E8" s="6">
        <v>1863</v>
      </c>
      <c r="F8" s="6">
        <f>F9</f>
        <v>1086.96</v>
      </c>
      <c r="G8" s="9">
        <f t="shared" si="1"/>
        <v>140</v>
      </c>
      <c r="H8" s="9">
        <f t="shared" si="0"/>
        <v>58.344605475040254</v>
      </c>
    </row>
    <row r="9" spans="2:15" x14ac:dyDescent="0.25">
      <c r="B9" s="8" t="s">
        <v>154</v>
      </c>
      <c r="C9" s="9">
        <v>776.4</v>
      </c>
      <c r="D9" s="9">
        <v>1863</v>
      </c>
      <c r="E9" s="9">
        <v>1863</v>
      </c>
      <c r="F9" s="9">
        <v>1086.96</v>
      </c>
      <c r="G9" s="9">
        <f t="shared" si="1"/>
        <v>140</v>
      </c>
      <c r="H9" s="9">
        <f t="shared" si="0"/>
        <v>58.344605475040254</v>
      </c>
    </row>
    <row r="10" spans="2:15" x14ac:dyDescent="0.25">
      <c r="B10" s="5" t="s">
        <v>155</v>
      </c>
      <c r="C10" s="6">
        <v>51550.42</v>
      </c>
      <c r="D10" s="6">
        <v>107667</v>
      </c>
      <c r="E10" s="6">
        <v>107667</v>
      </c>
      <c r="F10" s="6">
        <v>48527.86</v>
      </c>
      <c r="G10" s="9">
        <f t="shared" si="1"/>
        <v>94.136691805808752</v>
      </c>
      <c r="H10" s="9">
        <f t="shared" si="0"/>
        <v>45.072176247132361</v>
      </c>
    </row>
    <row r="11" spans="2:15" x14ac:dyDescent="0.25">
      <c r="B11" s="8" t="s">
        <v>156</v>
      </c>
      <c r="C11" s="9">
        <v>51550.42</v>
      </c>
      <c r="D11" s="9">
        <v>107667</v>
      </c>
      <c r="E11" s="9">
        <v>107667</v>
      </c>
      <c r="F11" s="9">
        <v>48527.86</v>
      </c>
      <c r="G11" s="9">
        <f t="shared" si="1"/>
        <v>94.136691805808752</v>
      </c>
      <c r="H11" s="9">
        <f t="shared" si="0"/>
        <v>45.072176247132361</v>
      </c>
    </row>
    <row r="12" spans="2:15" x14ac:dyDescent="0.25">
      <c r="B12" s="5" t="s">
        <v>157</v>
      </c>
      <c r="C12" s="6">
        <v>1800</v>
      </c>
      <c r="D12" s="6">
        <v>3600</v>
      </c>
      <c r="E12" s="6">
        <v>3600</v>
      </c>
      <c r="F12" s="6">
        <f>F13</f>
        <v>1800</v>
      </c>
      <c r="G12" s="9">
        <f t="shared" si="1"/>
        <v>100</v>
      </c>
      <c r="H12" s="9">
        <f t="shared" si="0"/>
        <v>50</v>
      </c>
    </row>
    <row r="13" spans="2:15" x14ac:dyDescent="0.25">
      <c r="B13" s="8" t="s">
        <v>158</v>
      </c>
      <c r="C13" s="9">
        <v>1800</v>
      </c>
      <c r="D13" s="9">
        <v>3600</v>
      </c>
      <c r="E13" s="9">
        <v>3600</v>
      </c>
      <c r="F13" s="9">
        <v>1800</v>
      </c>
      <c r="G13" s="9">
        <f t="shared" si="1"/>
        <v>100</v>
      </c>
      <c r="H13" s="9">
        <f t="shared" si="0"/>
        <v>50</v>
      </c>
      <c r="O13" s="25"/>
    </row>
    <row r="14" spans="2:15" x14ac:dyDescent="0.25">
      <c r="B14" s="12" t="s">
        <v>163</v>
      </c>
      <c r="C14" s="9"/>
      <c r="D14" s="9"/>
      <c r="E14" s="9"/>
      <c r="F14" s="6">
        <v>131.44999999999999</v>
      </c>
      <c r="G14" s="9"/>
      <c r="H14" s="9"/>
      <c r="O14" s="25"/>
    </row>
    <row r="15" spans="2:15" x14ac:dyDescent="0.25">
      <c r="B15" s="8" t="s">
        <v>164</v>
      </c>
      <c r="C15" s="9"/>
      <c r="D15" s="9"/>
      <c r="E15" s="9"/>
      <c r="F15" s="9">
        <v>131.44999999999999</v>
      </c>
      <c r="G15" s="9"/>
      <c r="H15" s="9"/>
    </row>
    <row r="16" spans="2:15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5" t="s">
        <v>43</v>
      </c>
      <c r="C17" s="6">
        <f>C18+C20+C22+C24</f>
        <v>573448.93000000005</v>
      </c>
      <c r="D17" s="6">
        <f>D18+D20+D22+D24</f>
        <v>1078555</v>
      </c>
      <c r="E17" s="6">
        <f>E18+E20+E22+E24</f>
        <v>1078555</v>
      </c>
      <c r="F17" s="6">
        <f>F18+F20+F22+F24+F26</f>
        <v>505820.67</v>
      </c>
      <c r="G17" s="6">
        <f>F17/C17*100</f>
        <v>88.206751035353733</v>
      </c>
      <c r="H17" s="6">
        <f>F17/E17*100</f>
        <v>46.897995002572884</v>
      </c>
    </row>
    <row r="18" spans="2:8" x14ac:dyDescent="0.25">
      <c r="B18" s="5" t="s">
        <v>151</v>
      </c>
      <c r="C18" s="6">
        <f>C19</f>
        <v>522791.4</v>
      </c>
      <c r="D18" s="6">
        <v>965425</v>
      </c>
      <c r="E18" s="6">
        <v>965425</v>
      </c>
      <c r="F18" s="6">
        <v>456166.56</v>
      </c>
      <c r="G18" s="6">
        <f t="shared" ref="G18:G25" si="2">F18/C18*100</f>
        <v>87.255941853672411</v>
      </c>
      <c r="H18" s="6">
        <f t="shared" ref="H18:H25" si="3">F18/E18*100</f>
        <v>47.250336380350625</v>
      </c>
    </row>
    <row r="19" spans="2:8" x14ac:dyDescent="0.25">
      <c r="B19" s="8" t="s">
        <v>152</v>
      </c>
      <c r="C19" s="9">
        <v>522791.4</v>
      </c>
      <c r="D19" s="9">
        <v>965425</v>
      </c>
      <c r="E19" s="9">
        <v>965425</v>
      </c>
      <c r="F19" s="9">
        <v>456166.56</v>
      </c>
      <c r="G19" s="13">
        <f t="shared" si="2"/>
        <v>87.255941853672411</v>
      </c>
      <c r="H19" s="9">
        <f t="shared" si="3"/>
        <v>47.250336380350625</v>
      </c>
    </row>
    <row r="20" spans="2:8" x14ac:dyDescent="0.25">
      <c r="B20" s="5" t="s">
        <v>153</v>
      </c>
      <c r="C20" s="6">
        <v>807.96</v>
      </c>
      <c r="D20" s="6">
        <v>1863</v>
      </c>
      <c r="E20" s="6">
        <v>1863</v>
      </c>
      <c r="F20" s="6">
        <v>0</v>
      </c>
      <c r="G20" s="13">
        <f t="shared" si="2"/>
        <v>0</v>
      </c>
      <c r="H20" s="9">
        <f t="shared" si="3"/>
        <v>0</v>
      </c>
    </row>
    <row r="21" spans="2:8" x14ac:dyDescent="0.25">
      <c r="B21" s="8" t="s">
        <v>154</v>
      </c>
      <c r="C21" s="9">
        <v>807.96</v>
      </c>
      <c r="D21" s="9">
        <v>1863</v>
      </c>
      <c r="E21" s="9">
        <v>1863</v>
      </c>
      <c r="F21" s="9">
        <v>0</v>
      </c>
      <c r="G21" s="13">
        <f t="shared" si="2"/>
        <v>0</v>
      </c>
      <c r="H21" s="9">
        <f t="shared" si="3"/>
        <v>0</v>
      </c>
    </row>
    <row r="22" spans="2:8" x14ac:dyDescent="0.25">
      <c r="B22" s="5" t="s">
        <v>155</v>
      </c>
      <c r="C22" s="6">
        <f>C23</f>
        <v>48705.07</v>
      </c>
      <c r="D22" s="6">
        <v>107667</v>
      </c>
      <c r="E22" s="6">
        <v>107667</v>
      </c>
      <c r="F22" s="6">
        <f>F23</f>
        <v>48568.91</v>
      </c>
      <c r="G22" s="13">
        <f t="shared" si="2"/>
        <v>99.720439781731159</v>
      </c>
      <c r="H22" s="9">
        <f t="shared" si="3"/>
        <v>45.110303064077208</v>
      </c>
    </row>
    <row r="23" spans="2:8" x14ac:dyDescent="0.25">
      <c r="B23" s="8" t="s">
        <v>156</v>
      </c>
      <c r="C23" s="9">
        <f>58113.88-9408.81</f>
        <v>48705.07</v>
      </c>
      <c r="D23" s="9">
        <v>107667</v>
      </c>
      <c r="E23" s="9">
        <v>107667</v>
      </c>
      <c r="F23" s="9">
        <f>55046.36-6477.45</f>
        <v>48568.91</v>
      </c>
      <c r="G23" s="13">
        <f t="shared" si="2"/>
        <v>99.720439781731159</v>
      </c>
      <c r="H23" s="9">
        <f t="shared" si="3"/>
        <v>45.110303064077208</v>
      </c>
    </row>
    <row r="24" spans="2:8" x14ac:dyDescent="0.25">
      <c r="B24" s="5" t="s">
        <v>157</v>
      </c>
      <c r="C24" s="6">
        <v>1144.5</v>
      </c>
      <c r="D24" s="6">
        <v>3600</v>
      </c>
      <c r="E24" s="6">
        <v>3600</v>
      </c>
      <c r="F24" s="6">
        <v>953.75</v>
      </c>
      <c r="G24" s="13">
        <f t="shared" si="2"/>
        <v>83.333333333333343</v>
      </c>
      <c r="H24" s="9">
        <f t="shared" si="3"/>
        <v>26.493055555555557</v>
      </c>
    </row>
    <row r="25" spans="2:8" x14ac:dyDescent="0.25">
      <c r="B25" s="8" t="s">
        <v>158</v>
      </c>
      <c r="C25" s="9">
        <v>1144.5</v>
      </c>
      <c r="D25" s="9">
        <v>3600</v>
      </c>
      <c r="E25" s="9">
        <v>3600</v>
      </c>
      <c r="F25" s="9">
        <v>953.75</v>
      </c>
      <c r="G25" s="13">
        <f t="shared" si="2"/>
        <v>83.333333333333343</v>
      </c>
      <c r="H25" s="9">
        <f t="shared" si="3"/>
        <v>26.493055555555557</v>
      </c>
    </row>
    <row r="26" spans="2:8" x14ac:dyDescent="0.25">
      <c r="B26" s="12" t="s">
        <v>163</v>
      </c>
      <c r="C26" s="9"/>
      <c r="D26" s="9"/>
      <c r="E26" s="9"/>
      <c r="F26" s="6">
        <v>131.44999999999999</v>
      </c>
      <c r="G26" s="9"/>
      <c r="H26" s="9"/>
    </row>
    <row r="27" spans="2:8" x14ac:dyDescent="0.25">
      <c r="B27" s="8" t="s">
        <v>164</v>
      </c>
      <c r="C27" s="9"/>
      <c r="D27" s="9"/>
      <c r="E27" s="9"/>
      <c r="F27" s="9">
        <v>131.44999999999999</v>
      </c>
      <c r="G27" s="9"/>
      <c r="H27" s="9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</sheetData>
  <mergeCells count="1">
    <mergeCell ref="B1:H1"/>
  </mergeCells>
  <pageMargins left="0.7" right="0.7" top="0.75" bottom="0.75" header="0.3" footer="0.3"/>
  <pageSetup paperSize="9" orientation="landscape" r:id="rId1"/>
  <ignoredErrors>
    <ignoredError sqref="B4:F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690C-4F7F-4AF0-BEFF-1756E71F4220}">
  <dimension ref="B2:H8"/>
  <sheetViews>
    <sheetView workbookViewId="0">
      <selection activeCell="F25" sqref="F25"/>
    </sheetView>
  </sheetViews>
  <sheetFormatPr defaultRowHeight="15" x14ac:dyDescent="0.25"/>
  <cols>
    <col min="2" max="2" width="42.140625" bestFit="1" customWidth="1"/>
    <col min="3" max="3" width="17.85546875" customWidth="1"/>
    <col min="4" max="4" width="11.7109375" bestFit="1" customWidth="1"/>
    <col min="5" max="5" width="20" bestFit="1" customWidth="1"/>
    <col min="6" max="6" width="10.140625" bestFit="1" customWidth="1"/>
  </cols>
  <sheetData>
    <row r="2" spans="2:8" ht="15.75" x14ac:dyDescent="0.25">
      <c r="B2" s="68" t="s">
        <v>159</v>
      </c>
      <c r="C2" s="55"/>
      <c r="D2" s="55"/>
      <c r="E2" s="55"/>
      <c r="F2" s="55"/>
      <c r="G2" s="55"/>
      <c r="H2" s="55"/>
    </row>
    <row r="3" spans="2:8" x14ac:dyDescent="0.25">
      <c r="B3" s="1"/>
      <c r="C3" s="1"/>
      <c r="D3" s="1"/>
      <c r="E3" s="1"/>
      <c r="F3" s="1"/>
      <c r="G3" s="1"/>
      <c r="H3" s="1"/>
    </row>
    <row r="4" spans="2:8" ht="51" x14ac:dyDescent="0.25">
      <c r="B4" s="3" t="s">
        <v>3</v>
      </c>
      <c r="C4" s="2" t="s">
        <v>4</v>
      </c>
      <c r="D4" s="2" t="s">
        <v>5</v>
      </c>
      <c r="E4" s="3" t="s">
        <v>6</v>
      </c>
      <c r="F4" s="2" t="s">
        <v>7</v>
      </c>
      <c r="G4" s="3" t="s">
        <v>8</v>
      </c>
      <c r="H4" s="3" t="s">
        <v>9</v>
      </c>
    </row>
    <row r="5" spans="2:8" x14ac:dyDescent="0.25"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2:8" x14ac:dyDescent="0.25">
      <c r="B6" s="5" t="s">
        <v>43</v>
      </c>
      <c r="C6" s="6">
        <f>C7</f>
        <v>573448.93000000005</v>
      </c>
      <c r="D6" s="6">
        <v>1078555</v>
      </c>
      <c r="E6" s="6">
        <v>1078555</v>
      </c>
      <c r="F6" s="6">
        <f>F7</f>
        <v>505820.67</v>
      </c>
      <c r="G6" s="6">
        <f>F6/C6*100</f>
        <v>88.206751035353733</v>
      </c>
      <c r="H6" s="6">
        <f>F6/E6*100</f>
        <v>46.897995002572884</v>
      </c>
    </row>
    <row r="7" spans="2:8" x14ac:dyDescent="0.25">
      <c r="B7" s="8" t="s">
        <v>160</v>
      </c>
      <c r="C7" s="9">
        <v>573448.93000000005</v>
      </c>
      <c r="D7" s="9">
        <v>1078555</v>
      </c>
      <c r="E7" s="9">
        <v>1078555</v>
      </c>
      <c r="F7" s="9">
        <v>505820.67</v>
      </c>
      <c r="G7" s="9">
        <f>F7/C7*100</f>
        <v>88.206751035353733</v>
      </c>
      <c r="H7" s="9">
        <f>F7/E7*100</f>
        <v>46.897995002572884</v>
      </c>
    </row>
    <row r="8" spans="2:8" x14ac:dyDescent="0.25">
      <c r="B8" s="1"/>
      <c r="C8" s="1"/>
      <c r="D8" s="1"/>
      <c r="E8" s="1"/>
      <c r="F8" s="1"/>
      <c r="G8" s="1"/>
      <c r="H8" s="1"/>
    </row>
  </sheetData>
  <mergeCells count="1">
    <mergeCell ref="B2:H2"/>
  </mergeCells>
  <pageMargins left="0.7" right="0.7" top="0.75" bottom="0.75" header="0.3" footer="0.3"/>
  <ignoredErrors>
    <ignoredError sqref="B5:F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62CB-8AF9-4D62-A81A-254AB23808C2}">
  <dimension ref="B1:K17"/>
  <sheetViews>
    <sheetView workbookViewId="0">
      <selection activeCell="S8" sqref="S8"/>
    </sheetView>
  </sheetViews>
  <sheetFormatPr defaultRowHeight="14.25" x14ac:dyDescent="0.2"/>
  <cols>
    <col min="1" max="5" width="9.140625" style="39"/>
    <col min="6" max="6" width="25" style="39" customWidth="1"/>
    <col min="7" max="7" width="9.140625" style="39" customWidth="1"/>
    <col min="8" max="16384" width="9.140625" style="39"/>
  </cols>
  <sheetData>
    <row r="1" spans="2:11" ht="15.75" x14ac:dyDescent="0.2"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</row>
    <row r="2" spans="2:11" ht="18" x14ac:dyDescent="0.2">
      <c r="B2" s="27"/>
      <c r="C2" s="27"/>
      <c r="D2" s="27"/>
      <c r="E2" s="27"/>
      <c r="F2" s="27"/>
      <c r="G2" s="27"/>
      <c r="H2" s="27"/>
      <c r="I2" s="15"/>
      <c r="J2" s="15"/>
      <c r="K2" s="15"/>
    </row>
    <row r="3" spans="2:11" ht="15.75" x14ac:dyDescent="0.2">
      <c r="B3" s="70" t="s">
        <v>181</v>
      </c>
      <c r="C3" s="70"/>
      <c r="D3" s="70"/>
      <c r="E3" s="70"/>
      <c r="F3" s="70"/>
      <c r="G3" s="70"/>
      <c r="H3" s="70"/>
      <c r="I3" s="70"/>
      <c r="J3" s="70"/>
      <c r="K3" s="70"/>
    </row>
    <row r="4" spans="2:11" ht="15.75" x14ac:dyDescent="0.2">
      <c r="B4" s="70" t="s">
        <v>2</v>
      </c>
      <c r="C4" s="70"/>
      <c r="D4" s="70"/>
      <c r="E4" s="70"/>
      <c r="F4" s="70"/>
      <c r="G4" s="70"/>
      <c r="H4" s="70"/>
      <c r="I4" s="70"/>
      <c r="J4" s="70"/>
      <c r="K4" s="70"/>
    </row>
    <row r="5" spans="2:11" ht="18" x14ac:dyDescent="0.2">
      <c r="B5" s="27"/>
      <c r="C5" s="27"/>
      <c r="D5" s="27"/>
      <c r="E5" s="27"/>
      <c r="F5" s="27"/>
      <c r="G5" s="27"/>
      <c r="H5" s="27"/>
      <c r="I5" s="15"/>
      <c r="J5" s="15"/>
      <c r="K5" s="15"/>
    </row>
    <row r="6" spans="2:11" ht="76.5" x14ac:dyDescent="0.2">
      <c r="B6" s="71" t="s">
        <v>3</v>
      </c>
      <c r="C6" s="72"/>
      <c r="D6" s="72"/>
      <c r="E6" s="72"/>
      <c r="F6" s="73"/>
      <c r="G6" s="41" t="s">
        <v>182</v>
      </c>
      <c r="H6" s="41" t="s">
        <v>183</v>
      </c>
      <c r="I6" s="41" t="s">
        <v>184</v>
      </c>
      <c r="J6" s="41" t="s">
        <v>8</v>
      </c>
      <c r="K6" s="41" t="s">
        <v>9</v>
      </c>
    </row>
    <row r="7" spans="2:11" x14ac:dyDescent="0.2">
      <c r="B7" s="71">
        <v>1</v>
      </c>
      <c r="C7" s="72"/>
      <c r="D7" s="72"/>
      <c r="E7" s="72"/>
      <c r="F7" s="73"/>
      <c r="G7" s="42">
        <v>2</v>
      </c>
      <c r="H7" s="42">
        <v>3</v>
      </c>
      <c r="I7" s="42">
        <v>5</v>
      </c>
      <c r="J7" s="42" t="s">
        <v>15</v>
      </c>
      <c r="K7" s="42" t="s">
        <v>16</v>
      </c>
    </row>
    <row r="8" spans="2:11" ht="59.25" customHeight="1" x14ac:dyDescent="0.2">
      <c r="B8" s="28">
        <v>8</v>
      </c>
      <c r="C8" s="28"/>
      <c r="D8" s="28"/>
      <c r="E8" s="28"/>
      <c r="F8" s="28" t="s">
        <v>185</v>
      </c>
      <c r="G8" s="29">
        <v>0</v>
      </c>
      <c r="H8" s="29">
        <v>0</v>
      </c>
      <c r="I8" s="40">
        <v>0</v>
      </c>
      <c r="J8" s="40"/>
      <c r="K8" s="40"/>
    </row>
    <row r="9" spans="2:11" x14ac:dyDescent="0.2">
      <c r="B9" s="28"/>
      <c r="C9" s="30">
        <v>84</v>
      </c>
      <c r="D9" s="30"/>
      <c r="E9" s="30"/>
      <c r="F9" s="30" t="s">
        <v>186</v>
      </c>
      <c r="G9" s="29"/>
      <c r="H9" s="29"/>
      <c r="I9" s="40"/>
      <c r="J9" s="40"/>
      <c r="K9" s="40"/>
    </row>
    <row r="10" spans="2:11" ht="51" x14ac:dyDescent="0.2">
      <c r="B10" s="31"/>
      <c r="C10" s="31"/>
      <c r="D10" s="31">
        <v>841</v>
      </c>
      <c r="E10" s="31"/>
      <c r="F10" s="32" t="s">
        <v>187</v>
      </c>
      <c r="G10" s="29"/>
      <c r="H10" s="29"/>
      <c r="I10" s="40"/>
      <c r="J10" s="40"/>
      <c r="K10" s="40"/>
    </row>
    <row r="11" spans="2:11" ht="25.5" x14ac:dyDescent="0.2">
      <c r="B11" s="31"/>
      <c r="C11" s="31"/>
      <c r="D11" s="31"/>
      <c r="E11" s="31">
        <v>8413</v>
      </c>
      <c r="F11" s="32" t="s">
        <v>188</v>
      </c>
      <c r="G11" s="29"/>
      <c r="H11" s="29"/>
      <c r="I11" s="40"/>
      <c r="J11" s="40"/>
      <c r="K11" s="40"/>
    </row>
    <row r="12" spans="2:11" x14ac:dyDescent="0.2">
      <c r="B12" s="31"/>
      <c r="C12" s="31"/>
      <c r="D12" s="31"/>
      <c r="E12" s="33" t="s">
        <v>189</v>
      </c>
      <c r="F12" s="34"/>
      <c r="G12" s="29"/>
      <c r="H12" s="29"/>
      <c r="I12" s="40"/>
      <c r="J12" s="40"/>
      <c r="K12" s="40"/>
    </row>
    <row r="13" spans="2:11" ht="25.5" x14ac:dyDescent="0.2">
      <c r="B13" s="35">
        <v>5</v>
      </c>
      <c r="C13" s="35"/>
      <c r="D13" s="35"/>
      <c r="E13" s="35"/>
      <c r="F13" s="36" t="s">
        <v>190</v>
      </c>
      <c r="G13" s="29">
        <v>0</v>
      </c>
      <c r="H13" s="29">
        <v>0</v>
      </c>
      <c r="I13" s="40">
        <v>0</v>
      </c>
      <c r="J13" s="40"/>
      <c r="K13" s="40"/>
    </row>
    <row r="14" spans="2:11" ht="25.5" x14ac:dyDescent="0.2">
      <c r="B14" s="30"/>
      <c r="C14" s="30">
        <v>54</v>
      </c>
      <c r="D14" s="30"/>
      <c r="E14" s="30"/>
      <c r="F14" s="37" t="s">
        <v>191</v>
      </c>
      <c r="G14" s="29"/>
      <c r="H14" s="29"/>
      <c r="I14" s="40"/>
      <c r="J14" s="40"/>
      <c r="K14" s="40"/>
    </row>
    <row r="15" spans="2:11" ht="63.75" x14ac:dyDescent="0.2">
      <c r="B15" s="30"/>
      <c r="C15" s="30"/>
      <c r="D15" s="30">
        <v>541</v>
      </c>
      <c r="E15" s="32"/>
      <c r="F15" s="32" t="s">
        <v>192</v>
      </c>
      <c r="G15" s="29"/>
      <c r="H15" s="29"/>
      <c r="I15" s="40"/>
      <c r="J15" s="40"/>
      <c r="K15" s="40"/>
    </row>
    <row r="16" spans="2:11" ht="38.25" x14ac:dyDescent="0.2">
      <c r="B16" s="30"/>
      <c r="C16" s="30"/>
      <c r="D16" s="30"/>
      <c r="E16" s="32">
        <v>5413</v>
      </c>
      <c r="F16" s="32" t="s">
        <v>193</v>
      </c>
      <c r="G16" s="29"/>
      <c r="H16" s="29"/>
      <c r="I16" s="40"/>
      <c r="J16" s="40"/>
      <c r="K16" s="40"/>
    </row>
    <row r="17" spans="2:11" x14ac:dyDescent="0.2">
      <c r="B17" s="38"/>
      <c r="C17" s="35"/>
      <c r="D17" s="35"/>
      <c r="E17" s="35"/>
      <c r="F17" s="36" t="s">
        <v>189</v>
      </c>
      <c r="G17" s="29"/>
      <c r="H17" s="29"/>
      <c r="I17" s="40"/>
      <c r="J17" s="40"/>
      <c r="K17" s="40"/>
    </row>
  </sheetData>
  <mergeCells count="5">
    <mergeCell ref="B4:K4"/>
    <mergeCell ref="B7:F7"/>
    <mergeCell ref="B1:K1"/>
    <mergeCell ref="B3:K3"/>
    <mergeCell ref="B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6E3B-CD68-4D54-A410-A6F01483BD1B}">
  <dimension ref="A2:L28"/>
  <sheetViews>
    <sheetView workbookViewId="0">
      <selection activeCell="M15" sqref="M15"/>
    </sheetView>
  </sheetViews>
  <sheetFormatPr defaultRowHeight="15" x14ac:dyDescent="0.25"/>
  <cols>
    <col min="4" max="4" width="45.7109375" bestFit="1" customWidth="1"/>
    <col min="5" max="6" width="11.28515625" customWidth="1"/>
    <col min="7" max="7" width="15.7109375" customWidth="1"/>
    <col min="8" max="8" width="10.28515625" customWidth="1"/>
    <col min="12" max="12" width="11.5703125" bestFit="1" customWidth="1"/>
  </cols>
  <sheetData>
    <row r="2" spans="1:12" x14ac:dyDescent="0.25">
      <c r="A2" s="77" t="s">
        <v>165</v>
      </c>
      <c r="B2" s="77"/>
      <c r="C2" s="77"/>
      <c r="D2" s="77"/>
      <c r="E2" s="77"/>
      <c r="F2" s="77"/>
      <c r="G2" s="77"/>
      <c r="H2" s="77"/>
    </row>
    <row r="3" spans="1:12" x14ac:dyDescent="0.25">
      <c r="A3" s="14"/>
      <c r="B3" s="14"/>
      <c r="C3" s="14"/>
      <c r="D3" s="14"/>
      <c r="E3" s="14"/>
      <c r="F3" s="14"/>
      <c r="G3" s="14"/>
      <c r="H3" s="15"/>
    </row>
    <row r="4" spans="1:12" x14ac:dyDescent="0.25">
      <c r="A4" s="78" t="s">
        <v>166</v>
      </c>
      <c r="B4" s="78"/>
      <c r="C4" s="78"/>
      <c r="D4" s="78"/>
      <c r="E4" s="78"/>
      <c r="F4" s="78"/>
      <c r="G4" s="78"/>
      <c r="H4" s="78"/>
    </row>
    <row r="5" spans="1:12" x14ac:dyDescent="0.25">
      <c r="A5" s="77"/>
      <c r="B5" s="77"/>
      <c r="C5" s="77"/>
      <c r="D5" s="77"/>
      <c r="E5" s="77"/>
      <c r="F5" s="77"/>
      <c r="G5" s="77"/>
      <c r="H5" s="77"/>
    </row>
    <row r="6" spans="1:12" ht="51" x14ac:dyDescent="0.25">
      <c r="A6" s="79" t="s">
        <v>3</v>
      </c>
      <c r="B6" s="80"/>
      <c r="C6" s="80"/>
      <c r="D6" s="81"/>
      <c r="E6" s="16" t="s">
        <v>178</v>
      </c>
      <c r="F6" s="16" t="s">
        <v>179</v>
      </c>
      <c r="G6" s="16" t="s">
        <v>180</v>
      </c>
      <c r="H6" s="16" t="s">
        <v>9</v>
      </c>
    </row>
    <row r="7" spans="1:12" x14ac:dyDescent="0.25">
      <c r="A7" s="79">
        <v>1</v>
      </c>
      <c r="B7" s="80"/>
      <c r="C7" s="80"/>
      <c r="D7" s="81"/>
      <c r="E7" s="16">
        <v>2</v>
      </c>
      <c r="F7" s="16">
        <v>3</v>
      </c>
      <c r="G7" s="16">
        <v>4</v>
      </c>
      <c r="H7" s="16" t="s">
        <v>167</v>
      </c>
    </row>
    <row r="8" spans="1:12" x14ac:dyDescent="0.25">
      <c r="A8" s="74">
        <v>4002</v>
      </c>
      <c r="B8" s="75"/>
      <c r="C8" s="76"/>
      <c r="D8" s="17" t="s">
        <v>168</v>
      </c>
      <c r="E8" s="16"/>
      <c r="F8" s="16"/>
      <c r="G8" s="16"/>
      <c r="H8" s="16"/>
    </row>
    <row r="9" spans="1:12" x14ac:dyDescent="0.25">
      <c r="A9" s="74" t="s">
        <v>169</v>
      </c>
      <c r="B9" s="75"/>
      <c r="C9" s="76"/>
      <c r="D9" s="18" t="s">
        <v>170</v>
      </c>
      <c r="E9" s="19">
        <f>E11+E13+E16+E19</f>
        <v>1073092</v>
      </c>
      <c r="F9" s="19">
        <f>F11+F13+F16+F19</f>
        <v>1073092</v>
      </c>
      <c r="G9" s="20">
        <f>G10</f>
        <v>504735.47</v>
      </c>
      <c r="H9" s="21">
        <f>G9/F9*100</f>
        <v>47.035619499539642</v>
      </c>
    </row>
    <row r="10" spans="1:12" x14ac:dyDescent="0.25">
      <c r="A10" s="22">
        <v>3</v>
      </c>
      <c r="B10" s="22"/>
      <c r="C10" s="22"/>
      <c r="D10" s="22" t="s">
        <v>171</v>
      </c>
      <c r="E10" s="19">
        <f>E11+E13+E16+E19</f>
        <v>1073092</v>
      </c>
      <c r="F10" s="19">
        <f>F11+F13+F16+F19</f>
        <v>1073092</v>
      </c>
      <c r="G10" s="19">
        <f>G11+G13+G16+G19</f>
        <v>504735.47</v>
      </c>
      <c r="H10" s="21">
        <f t="shared" ref="H10:H27" si="0">G10/F10*100</f>
        <v>47.035619499539642</v>
      </c>
    </row>
    <row r="11" spans="1:12" x14ac:dyDescent="0.25">
      <c r="A11" s="22"/>
      <c r="B11" s="22">
        <v>31</v>
      </c>
      <c r="C11" s="22"/>
      <c r="D11" s="22" t="s">
        <v>46</v>
      </c>
      <c r="E11" s="19">
        <f>E12</f>
        <v>626860</v>
      </c>
      <c r="F11" s="19">
        <f>F12</f>
        <v>626860</v>
      </c>
      <c r="G11" s="19">
        <f>G12</f>
        <v>363833.41</v>
      </c>
      <c r="H11" s="21">
        <f t="shared" si="0"/>
        <v>58.040616724627505</v>
      </c>
      <c r="L11" s="24"/>
    </row>
    <row r="12" spans="1:12" x14ac:dyDescent="0.25">
      <c r="A12" s="22"/>
      <c r="B12" s="22"/>
      <c r="C12" s="22">
        <v>11</v>
      </c>
      <c r="D12" s="22" t="s">
        <v>172</v>
      </c>
      <c r="E12" s="19">
        <v>626860</v>
      </c>
      <c r="F12" s="19">
        <v>626860</v>
      </c>
      <c r="G12" s="19">
        <v>363833.41</v>
      </c>
      <c r="H12" s="21">
        <f t="shared" si="0"/>
        <v>58.040616724627505</v>
      </c>
      <c r="L12" s="24"/>
    </row>
    <row r="13" spans="1:12" x14ac:dyDescent="0.25">
      <c r="A13" s="22"/>
      <c r="B13" s="22">
        <v>32</v>
      </c>
      <c r="C13" s="22"/>
      <c r="D13" s="22" t="s">
        <v>61</v>
      </c>
      <c r="E13" s="19">
        <f>E14+E15</f>
        <v>432313</v>
      </c>
      <c r="F13" s="19">
        <f>F14+F15</f>
        <v>432313</v>
      </c>
      <c r="G13" s="19">
        <f>G14+G15</f>
        <v>136204.87</v>
      </c>
      <c r="H13" s="21">
        <f t="shared" si="0"/>
        <v>31.50607777235475</v>
      </c>
      <c r="L13" s="24"/>
    </row>
    <row r="14" spans="1:12" x14ac:dyDescent="0.25">
      <c r="A14" s="22"/>
      <c r="B14" s="22"/>
      <c r="C14" s="22">
        <v>11</v>
      </c>
      <c r="D14" s="22" t="s">
        <v>172</v>
      </c>
      <c r="E14" s="19">
        <v>324779</v>
      </c>
      <c r="F14" s="19">
        <v>324779</v>
      </c>
      <c r="G14" s="19">
        <v>87635.96</v>
      </c>
      <c r="H14" s="21">
        <f t="shared" si="0"/>
        <v>26.983259385612989</v>
      </c>
      <c r="L14" s="24"/>
    </row>
    <row r="15" spans="1:12" x14ac:dyDescent="0.25">
      <c r="A15" s="22"/>
      <c r="B15" s="22"/>
      <c r="C15" s="22">
        <v>43</v>
      </c>
      <c r="D15" s="22" t="s">
        <v>173</v>
      </c>
      <c r="E15" s="19">
        <v>107534</v>
      </c>
      <c r="F15" s="19">
        <v>107534</v>
      </c>
      <c r="G15" s="19">
        <v>48568.91</v>
      </c>
      <c r="H15" s="21">
        <f t="shared" si="0"/>
        <v>45.166096304424656</v>
      </c>
    </row>
    <row r="16" spans="1:12" x14ac:dyDescent="0.25">
      <c r="A16" s="22"/>
      <c r="B16" s="22">
        <v>34</v>
      </c>
      <c r="C16" s="22"/>
      <c r="D16" s="22" t="s">
        <v>114</v>
      </c>
      <c r="E16" s="19">
        <f>E17+E18</f>
        <v>1592</v>
      </c>
      <c r="F16" s="19">
        <f>F17+F18</f>
        <v>1592</v>
      </c>
      <c r="G16" s="19">
        <f>G17+G18</f>
        <v>513.70000000000005</v>
      </c>
      <c r="H16" s="21">
        <f t="shared" si="0"/>
        <v>32.267587939698494</v>
      </c>
      <c r="L16" s="25"/>
    </row>
    <row r="17" spans="1:12" x14ac:dyDescent="0.25">
      <c r="A17" s="22"/>
      <c r="B17" s="22"/>
      <c r="C17" s="22">
        <v>11</v>
      </c>
      <c r="D17" s="22" t="s">
        <v>172</v>
      </c>
      <c r="E17" s="19">
        <v>1459</v>
      </c>
      <c r="F17" s="19">
        <v>1459</v>
      </c>
      <c r="G17" s="19">
        <v>513.70000000000005</v>
      </c>
      <c r="H17" s="21">
        <f t="shared" si="0"/>
        <v>35.209047292666213</v>
      </c>
      <c r="L17" s="25"/>
    </row>
    <row r="18" spans="1:12" x14ac:dyDescent="0.25">
      <c r="A18" s="22"/>
      <c r="B18" s="22"/>
      <c r="C18" s="22">
        <v>43</v>
      </c>
      <c r="D18" s="22" t="s">
        <v>173</v>
      </c>
      <c r="E18" s="19">
        <v>133</v>
      </c>
      <c r="F18" s="19">
        <v>133</v>
      </c>
      <c r="G18" s="19">
        <v>0</v>
      </c>
      <c r="H18" s="21">
        <f t="shared" si="0"/>
        <v>0</v>
      </c>
      <c r="L18" s="26"/>
    </row>
    <row r="19" spans="1:12" x14ac:dyDescent="0.25">
      <c r="A19" s="22"/>
      <c r="B19" s="22">
        <v>37</v>
      </c>
      <c r="C19" s="22"/>
      <c r="D19" s="22" t="s">
        <v>174</v>
      </c>
      <c r="E19" s="19">
        <f>E20+E21</f>
        <v>12327</v>
      </c>
      <c r="F19" s="19">
        <f>F20+F21</f>
        <v>12327</v>
      </c>
      <c r="G19" s="19">
        <f>G20+G21</f>
        <v>4183.49</v>
      </c>
      <c r="H19" s="21">
        <f t="shared" si="0"/>
        <v>33.937616613936882</v>
      </c>
    </row>
    <row r="20" spans="1:12" x14ac:dyDescent="0.25">
      <c r="A20" s="22"/>
      <c r="B20" s="22"/>
      <c r="C20" s="22">
        <v>11</v>
      </c>
      <c r="D20" s="22" t="s">
        <v>172</v>
      </c>
      <c r="E20" s="19">
        <v>12327</v>
      </c>
      <c r="F20" s="19">
        <v>12327</v>
      </c>
      <c r="G20" s="19">
        <v>4183.49</v>
      </c>
      <c r="H20" s="21">
        <f t="shared" si="0"/>
        <v>33.937616613936882</v>
      </c>
    </row>
    <row r="21" spans="1:12" x14ac:dyDescent="0.25">
      <c r="A21" s="22"/>
      <c r="B21" s="22"/>
      <c r="C21" s="22">
        <v>43</v>
      </c>
      <c r="D21" s="22" t="s">
        <v>173</v>
      </c>
      <c r="E21" s="19">
        <v>0</v>
      </c>
      <c r="F21" s="19">
        <v>0</v>
      </c>
      <c r="G21" s="19">
        <v>0</v>
      </c>
      <c r="H21" s="21">
        <v>0</v>
      </c>
    </row>
    <row r="22" spans="1:12" x14ac:dyDescent="0.25">
      <c r="A22" s="74">
        <v>4002</v>
      </c>
      <c r="B22" s="75"/>
      <c r="C22" s="76"/>
      <c r="D22" s="17" t="s">
        <v>168</v>
      </c>
      <c r="E22" s="22"/>
      <c r="F22" s="22"/>
      <c r="G22" s="19"/>
      <c r="H22" s="21"/>
    </row>
    <row r="23" spans="1:12" x14ac:dyDescent="0.25">
      <c r="A23" s="74" t="s">
        <v>175</v>
      </c>
      <c r="B23" s="75"/>
      <c r="C23" s="76"/>
      <c r="D23" s="18" t="s">
        <v>170</v>
      </c>
      <c r="E23" s="22"/>
      <c r="F23" s="22"/>
      <c r="G23" s="19"/>
      <c r="H23" s="21"/>
    </row>
    <row r="24" spans="1:12" x14ac:dyDescent="0.25">
      <c r="A24" s="22">
        <v>3</v>
      </c>
      <c r="B24" s="22"/>
      <c r="C24" s="22"/>
      <c r="D24" s="22" t="s">
        <v>171</v>
      </c>
      <c r="E24" s="19">
        <f>E25</f>
        <v>5463</v>
      </c>
      <c r="F24" s="19">
        <f>F25</f>
        <v>5463</v>
      </c>
      <c r="G24" s="19">
        <f>G25+G28</f>
        <v>1085.2</v>
      </c>
      <c r="H24" s="21">
        <f t="shared" si="0"/>
        <v>19.864543291231925</v>
      </c>
    </row>
    <row r="25" spans="1:12" x14ac:dyDescent="0.25">
      <c r="A25" s="22"/>
      <c r="B25" s="22">
        <v>32</v>
      </c>
      <c r="C25" s="22"/>
      <c r="D25" s="22" t="s">
        <v>61</v>
      </c>
      <c r="E25" s="19">
        <f>SUM(E26:E27)</f>
        <v>5463</v>
      </c>
      <c r="F25" s="19">
        <f>SUM(F26:F27)</f>
        <v>5463</v>
      </c>
      <c r="G25" s="19">
        <f>G26+G27</f>
        <v>953.75</v>
      </c>
      <c r="H25" s="21">
        <f t="shared" si="0"/>
        <v>17.458356214534138</v>
      </c>
    </row>
    <row r="26" spans="1:12" x14ac:dyDescent="0.25">
      <c r="A26" s="22"/>
      <c r="B26" s="22"/>
      <c r="C26" s="22">
        <v>31</v>
      </c>
      <c r="D26" s="22" t="s">
        <v>176</v>
      </c>
      <c r="E26" s="19">
        <v>1863</v>
      </c>
      <c r="F26" s="19">
        <v>1863</v>
      </c>
      <c r="G26" s="19">
        <v>0</v>
      </c>
      <c r="H26" s="21">
        <f t="shared" si="0"/>
        <v>0</v>
      </c>
    </row>
    <row r="27" spans="1:12" x14ac:dyDescent="0.25">
      <c r="A27" s="22"/>
      <c r="B27" s="22"/>
      <c r="C27" s="22">
        <v>52</v>
      </c>
      <c r="D27" s="22" t="s">
        <v>177</v>
      </c>
      <c r="E27" s="19">
        <v>3600</v>
      </c>
      <c r="F27" s="19">
        <v>3600</v>
      </c>
      <c r="G27" s="19">
        <v>953.75</v>
      </c>
      <c r="H27" s="21">
        <f t="shared" si="0"/>
        <v>26.493055555555557</v>
      </c>
    </row>
    <row r="28" spans="1:12" x14ac:dyDescent="0.25">
      <c r="A28" s="23"/>
      <c r="B28" s="23"/>
      <c r="C28" s="22">
        <v>61</v>
      </c>
      <c r="D28" s="22" t="s">
        <v>162</v>
      </c>
      <c r="E28" s="23">
        <v>0</v>
      </c>
      <c r="F28" s="23">
        <v>0</v>
      </c>
      <c r="G28" s="23">
        <v>131.44999999999999</v>
      </c>
      <c r="H28" s="23"/>
    </row>
  </sheetData>
  <mergeCells count="9">
    <mergeCell ref="A9:C9"/>
    <mergeCell ref="A22:C22"/>
    <mergeCell ref="A23:C23"/>
    <mergeCell ref="A2:H2"/>
    <mergeCell ref="A4:H4"/>
    <mergeCell ref="A5:H5"/>
    <mergeCell ref="A6:D6"/>
    <mergeCell ref="A7:D7"/>
    <mergeCell ref="A8:C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B343-2B57-42D7-8926-34696D4D1A6B}">
  <dimension ref="A3"/>
  <sheetViews>
    <sheetView workbookViewId="0">
      <selection activeCell="A3" sqref="A3"/>
    </sheetView>
  </sheetViews>
  <sheetFormatPr defaultRowHeight="15" x14ac:dyDescent="0.25"/>
  <sheetData>
    <row r="3" spans="1:1" x14ac:dyDescent="0.25">
      <c r="A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Ekonomska klasifikacija</vt:lpstr>
      <vt:lpstr>Prihodi i rashodi prema IF</vt:lpstr>
      <vt:lpstr>Rashodi prema funkcijskoj klasi</vt:lpstr>
      <vt:lpstr>Račun financiranja</vt:lpstr>
      <vt:lpstr> Programska klasifikacija</vt:lpstr>
      <vt:lpstr>Posebni izvještaji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Glavičić</dc:creator>
  <cp:lastModifiedBy>Jelena Glavičić</cp:lastModifiedBy>
  <cp:lastPrinted>2026-07-29T07:07:28Z</cp:lastPrinted>
  <dcterms:created xsi:type="dcterms:W3CDTF">2026-07-13T12:23:29Z</dcterms:created>
  <dcterms:modified xsi:type="dcterms:W3CDTF">2026-07-29T08:09:13Z</dcterms:modified>
</cp:coreProperties>
</file>